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katherine.poulin\Documents\FEP\SOM\"/>
    </mc:Choice>
  </mc:AlternateContent>
  <bookViews>
    <workbookView xWindow="0" yWindow="140" windowWidth="19200" windowHeight="7580" firstSheet="1" activeTab="1"/>
  </bookViews>
  <sheets>
    <sheet name="Questionnaire" sheetId="1" state="hidden" r:id="rId1"/>
    <sheet name="Instructions" sheetId="6" r:id="rId2"/>
    <sheet name="Counting Table" sheetId="2" r:id="rId3"/>
    <sheet name="Analysis Table" sheetId="3" r:id="rId4"/>
    <sheet name="Raw Data Spreadsheet" sheetId="5" r:id="rId5"/>
  </sheets>
  <definedNames>
    <definedName name="OLE_LINK1" localSheetId="0">Questionnaire!#REF!</definedName>
    <definedName name="Results_Spreadsheet" localSheetId="4" hidden="1">'Raw Data Spreadsheet'!$A$1:$I$20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 a="1"/>
  <c r="A3" i="2" s="1"/>
  <c r="A4" i="2" s="1" a="1"/>
  <c r="A4" i="2" s="1"/>
  <c r="A5" i="2" l="1" a="1"/>
  <c r="A5" i="2" s="1"/>
  <c r="Q4" i="2"/>
  <c r="M4" i="2"/>
  <c r="A6" i="2" l="1" a="1"/>
  <c r="A6" i="2" s="1"/>
  <c r="I4" i="2"/>
  <c r="J4" i="2"/>
  <c r="G4" i="2"/>
  <c r="L4" i="2"/>
  <c r="R4" i="2"/>
  <c r="F4" i="2"/>
  <c r="C4" i="2"/>
  <c r="S4" i="2"/>
  <c r="B4" i="2"/>
  <c r="H4" i="2"/>
  <c r="T4" i="2"/>
  <c r="N4" i="2"/>
  <c r="D4" i="2"/>
  <c r="O4" i="2"/>
  <c r="E4" i="2"/>
  <c r="K4" i="2"/>
  <c r="C5" i="2"/>
  <c r="F5" i="2"/>
  <c r="J5" i="2"/>
  <c r="N5" i="2"/>
  <c r="S5" i="2"/>
  <c r="B5" i="2"/>
  <c r="G5" i="2"/>
  <c r="K5" i="2"/>
  <c r="O5" i="2"/>
  <c r="P4" i="2"/>
  <c r="P5" i="2"/>
  <c r="P6" i="2"/>
  <c r="A7" i="2" l="1" a="1"/>
  <c r="A7" i="2" s="1"/>
  <c r="C4" i="3"/>
  <c r="R5" i="2"/>
  <c r="L5" i="2"/>
  <c r="Q5" i="2"/>
  <c r="E5" i="2"/>
  <c r="T5" i="2"/>
  <c r="I5" i="2"/>
  <c r="D5" i="2"/>
  <c r="M5" i="2"/>
  <c r="H5" i="2"/>
  <c r="T6" i="2"/>
  <c r="K6" i="2"/>
  <c r="B6" i="2"/>
  <c r="D6" i="2"/>
  <c r="E6" i="2"/>
  <c r="L6" i="2"/>
  <c r="J6" i="2"/>
  <c r="M6" i="2"/>
  <c r="C6" i="2"/>
  <c r="N6" i="2"/>
  <c r="F6" i="2"/>
  <c r="G6" i="2"/>
  <c r="H6" i="2"/>
  <c r="O6" i="2"/>
  <c r="Q6" i="2"/>
  <c r="R6" i="2"/>
  <c r="I6" i="2"/>
  <c r="S6" i="2"/>
  <c r="D4" i="3"/>
  <c r="E4" i="3"/>
  <c r="F4" i="3"/>
  <c r="B4" i="3"/>
  <c r="F5" i="3" l="1"/>
  <c r="A8" i="2" a="1"/>
  <c r="A8" i="2" s="1"/>
  <c r="B5" i="3"/>
  <c r="C5" i="3"/>
  <c r="E5" i="3"/>
  <c r="D5" i="3"/>
  <c r="F6" i="3"/>
  <c r="E6" i="3"/>
  <c r="C6" i="3"/>
  <c r="D6" i="3"/>
  <c r="S7" i="2"/>
  <c r="J7" i="2"/>
  <c r="C7" i="2"/>
  <c r="B7" i="2"/>
  <c r="D7" i="2"/>
  <c r="T7" i="2"/>
  <c r="K7" i="2"/>
  <c r="I7" i="2"/>
  <c r="L7" i="2"/>
  <c r="M7" i="2"/>
  <c r="E7" i="2"/>
  <c r="F7" i="2"/>
  <c r="G7" i="2"/>
  <c r="N7" i="2"/>
  <c r="O7" i="2"/>
  <c r="Q7" i="2"/>
  <c r="H7" i="2"/>
  <c r="R7" i="2"/>
  <c r="P7" i="2"/>
  <c r="B6" i="3"/>
  <c r="H6" i="3" s="1"/>
  <c r="H5" i="3"/>
  <c r="H4" i="3"/>
  <c r="I26" i="1"/>
  <c r="H26" i="1"/>
  <c r="G26" i="1"/>
  <c r="F26" i="1"/>
  <c r="E26" i="1"/>
  <c r="D26" i="1"/>
  <c r="C26" i="1"/>
  <c r="B26" i="1"/>
  <c r="I25" i="1"/>
  <c r="H25" i="1"/>
  <c r="G25" i="1"/>
  <c r="F25" i="1"/>
  <c r="E25" i="1"/>
  <c r="D25" i="1"/>
  <c r="C25" i="1"/>
  <c r="B25" i="1"/>
  <c r="A9" i="2" l="1" a="1"/>
  <c r="A9" i="2" s="1"/>
  <c r="A10" i="2" s="1" a="1"/>
  <c r="A10" i="2" s="1"/>
  <c r="A11" i="2" s="1" a="1"/>
  <c r="A11" i="2" s="1"/>
  <c r="A12" i="2" s="1" a="1"/>
  <c r="A12" i="2" s="1"/>
  <c r="A13" i="2" s="1" a="1"/>
  <c r="A13" i="2" s="1"/>
  <c r="A14" i="2" s="1" a="1"/>
  <c r="A14" i="2" s="1"/>
  <c r="F7" i="3"/>
  <c r="R8" i="2"/>
  <c r="I8" i="2"/>
  <c r="C8" i="2"/>
  <c r="B8" i="2"/>
  <c r="S8" i="2"/>
  <c r="J8" i="2"/>
  <c r="H8" i="2"/>
  <c r="T8" i="2"/>
  <c r="K8" i="2"/>
  <c r="L8" i="2"/>
  <c r="D8" i="2"/>
  <c r="E8" i="2"/>
  <c r="F8" i="2"/>
  <c r="M8" i="2"/>
  <c r="N8" i="2"/>
  <c r="O8" i="2"/>
  <c r="G8" i="2"/>
  <c r="Q8" i="2"/>
  <c r="P8" i="2"/>
  <c r="D7" i="3"/>
  <c r="B7" i="3"/>
  <c r="E7" i="3"/>
  <c r="C7" i="3"/>
  <c r="O2" i="2"/>
  <c r="N2" i="2"/>
  <c r="M2" i="2"/>
  <c r="L2" i="2"/>
  <c r="K2" i="2"/>
  <c r="J2" i="2"/>
  <c r="I2" i="2"/>
  <c r="H2" i="2"/>
  <c r="G2" i="2"/>
  <c r="A9" i="3"/>
  <c r="A8" i="3"/>
  <c r="A7" i="3"/>
  <c r="A6" i="3"/>
  <c r="A5" i="3"/>
  <c r="A4" i="3"/>
  <c r="A3" i="3"/>
  <c r="L3" i="2"/>
  <c r="H3" i="2"/>
  <c r="N3" i="2"/>
  <c r="J3" i="2"/>
  <c r="E3" i="2"/>
  <c r="Q3" i="2"/>
  <c r="M3" i="2"/>
  <c r="I3" i="2"/>
  <c r="G3" i="2"/>
  <c r="R3" i="2"/>
  <c r="O3" i="2"/>
  <c r="C3" i="2"/>
  <c r="T3" i="2"/>
  <c r="P3" i="2"/>
  <c r="S3" i="2"/>
  <c r="K3" i="2"/>
  <c r="F3" i="2"/>
  <c r="D3" i="2"/>
  <c r="B3" i="2"/>
  <c r="A15" i="2" l="1" a="1"/>
  <c r="A15" i="2" s="1"/>
  <c r="A16" i="2" s="1" a="1"/>
  <c r="A16" i="2" s="1"/>
  <c r="A17" i="2" s="1" a="1"/>
  <c r="A17" i="2" s="1"/>
  <c r="A18" i="2" s="1" a="1"/>
  <c r="A18" i="2" s="1"/>
  <c r="E8" i="3"/>
  <c r="D8" i="3"/>
  <c r="C8" i="3"/>
  <c r="Q9" i="2"/>
  <c r="H9" i="2"/>
  <c r="C9" i="2"/>
  <c r="R9" i="2"/>
  <c r="I9" i="2"/>
  <c r="G9" i="2"/>
  <c r="S9" i="2"/>
  <c r="J9" i="2"/>
  <c r="T9" i="2"/>
  <c r="K9" i="2"/>
  <c r="B9" i="2"/>
  <c r="D9" i="2"/>
  <c r="E9" i="2"/>
  <c r="L9" i="2"/>
  <c r="M9" i="2"/>
  <c r="N9" i="2"/>
  <c r="F9" i="2"/>
  <c r="O9" i="2"/>
  <c r="P9" i="2"/>
  <c r="H7" i="3"/>
  <c r="F8" i="3"/>
  <c r="B8" i="3"/>
  <c r="D3" i="3"/>
  <c r="E3" i="3"/>
  <c r="B3" i="3"/>
  <c r="C3" i="3"/>
  <c r="F3" i="3"/>
  <c r="F9" i="3" l="1"/>
  <c r="E9" i="3"/>
  <c r="O10" i="2"/>
  <c r="G10" i="2"/>
  <c r="Q10" i="2"/>
  <c r="H10" i="2"/>
  <c r="F10" i="2"/>
  <c r="R10" i="2"/>
  <c r="I10" i="2"/>
  <c r="S10" i="2"/>
  <c r="J10" i="2"/>
  <c r="C10" i="2"/>
  <c r="B10" i="2"/>
  <c r="D10" i="2"/>
  <c r="T10" i="2"/>
  <c r="K10" i="2"/>
  <c r="L10" i="2"/>
  <c r="M10" i="2"/>
  <c r="E10" i="2"/>
  <c r="N10" i="2"/>
  <c r="P10" i="2"/>
  <c r="A10" i="3"/>
  <c r="D9" i="3"/>
  <c r="B9" i="3"/>
  <c r="C9" i="3"/>
  <c r="H8" i="3"/>
  <c r="H3" i="3"/>
  <c r="E10" i="3" l="1"/>
  <c r="C10" i="3"/>
  <c r="F10" i="3"/>
  <c r="H9" i="3"/>
  <c r="N11" i="2"/>
  <c r="F11" i="2"/>
  <c r="O11" i="2"/>
  <c r="G11" i="2"/>
  <c r="E11" i="2"/>
  <c r="Q11" i="2"/>
  <c r="H11" i="2"/>
  <c r="R11" i="2"/>
  <c r="I11" i="2"/>
  <c r="C11" i="2"/>
  <c r="B11" i="2"/>
  <c r="S11" i="2"/>
  <c r="J11" i="2"/>
  <c r="T11" i="2"/>
  <c r="K11" i="2"/>
  <c r="L11" i="2"/>
  <c r="D11" i="2"/>
  <c r="M11" i="2"/>
  <c r="P11" i="2"/>
  <c r="A11" i="3"/>
  <c r="D10" i="3"/>
  <c r="B10" i="3"/>
  <c r="H10" i="3" l="1"/>
  <c r="D11" i="3"/>
  <c r="E11" i="3"/>
  <c r="B11" i="3"/>
  <c r="C11" i="3"/>
  <c r="F11" i="3"/>
  <c r="M12" i="2"/>
  <c r="E12" i="2"/>
  <c r="C12" i="2"/>
  <c r="B12" i="2"/>
  <c r="N12" i="2"/>
  <c r="F12" i="2"/>
  <c r="O12" i="2"/>
  <c r="G12" i="2"/>
  <c r="Q12" i="2"/>
  <c r="H12" i="2"/>
  <c r="R12" i="2"/>
  <c r="I12" i="2"/>
  <c r="S12" i="2"/>
  <c r="J12" i="2"/>
  <c r="D12" i="2"/>
  <c r="T12" i="2"/>
  <c r="K12" i="2"/>
  <c r="L12" i="2"/>
  <c r="P12" i="2"/>
  <c r="A12" i="3"/>
  <c r="D12" i="3" l="1"/>
  <c r="H11" i="3"/>
  <c r="F12" i="3"/>
  <c r="L13" i="2"/>
  <c r="D13" i="2"/>
  <c r="E13" i="2"/>
  <c r="F13" i="2"/>
  <c r="M13" i="2"/>
  <c r="C13" i="2"/>
  <c r="K13" i="2"/>
  <c r="N13" i="2"/>
  <c r="B13" i="2"/>
  <c r="B13" i="3" s="1"/>
  <c r="O13" i="2"/>
  <c r="G13" i="2"/>
  <c r="H13" i="2"/>
  <c r="I13" i="2"/>
  <c r="Q13" i="2"/>
  <c r="R13" i="2"/>
  <c r="S13" i="2"/>
  <c r="J13" i="2"/>
  <c r="T13" i="2"/>
  <c r="P13" i="2"/>
  <c r="A13" i="3"/>
  <c r="B12" i="3"/>
  <c r="C12" i="3"/>
  <c r="E12" i="3"/>
  <c r="C13" i="3" l="1"/>
  <c r="H12" i="3"/>
  <c r="T14" i="2"/>
  <c r="K14" i="2"/>
  <c r="B14" i="2"/>
  <c r="D14" i="2"/>
  <c r="E14" i="2"/>
  <c r="L14" i="2"/>
  <c r="J14" i="2"/>
  <c r="M14" i="2"/>
  <c r="C14" i="2"/>
  <c r="N14" i="2"/>
  <c r="F14" i="2"/>
  <c r="G14" i="2"/>
  <c r="H14" i="2"/>
  <c r="O14" i="2"/>
  <c r="Q14" i="2"/>
  <c r="R14" i="2"/>
  <c r="I14" i="2"/>
  <c r="S14" i="2"/>
  <c r="P14" i="2"/>
  <c r="A14" i="3"/>
  <c r="F13" i="3"/>
  <c r="E13" i="3"/>
  <c r="D13" i="3"/>
  <c r="H13" i="3" l="1"/>
  <c r="E14" i="3"/>
  <c r="D14" i="3"/>
  <c r="S15" i="2"/>
  <c r="J15" i="2"/>
  <c r="C15" i="2"/>
  <c r="B15" i="2"/>
  <c r="D15" i="2"/>
  <c r="T15" i="2"/>
  <c r="K15" i="2"/>
  <c r="I15" i="2"/>
  <c r="L15" i="2"/>
  <c r="M15" i="2"/>
  <c r="E15" i="2"/>
  <c r="F15" i="2"/>
  <c r="G15" i="2"/>
  <c r="N15" i="2"/>
  <c r="O15" i="2"/>
  <c r="Q15" i="2"/>
  <c r="H15" i="2"/>
  <c r="R15" i="2"/>
  <c r="P15" i="2"/>
  <c r="A15" i="3"/>
  <c r="F14" i="3"/>
  <c r="B14" i="3"/>
  <c r="C14" i="3"/>
  <c r="F15" i="3" l="1"/>
  <c r="D15" i="3"/>
  <c r="B15" i="3"/>
  <c r="E15" i="3"/>
  <c r="C15" i="3"/>
  <c r="R16" i="2"/>
  <c r="I16" i="2"/>
  <c r="C16" i="2"/>
  <c r="B16" i="2"/>
  <c r="S16" i="2"/>
  <c r="J16" i="2"/>
  <c r="H16" i="2"/>
  <c r="T16" i="2"/>
  <c r="K16" i="2"/>
  <c r="L16" i="2"/>
  <c r="D16" i="2"/>
  <c r="E16" i="2"/>
  <c r="F16" i="2"/>
  <c r="M16" i="2"/>
  <c r="N16" i="2"/>
  <c r="O16" i="2"/>
  <c r="G16" i="2"/>
  <c r="Q16" i="2"/>
  <c r="P16" i="2"/>
  <c r="A16" i="3"/>
  <c r="H14" i="3"/>
  <c r="E16" i="3" l="1"/>
  <c r="H15" i="3"/>
  <c r="D16" i="3"/>
  <c r="C16" i="3"/>
  <c r="Q17" i="2"/>
  <c r="H17" i="2"/>
  <c r="C17" i="2"/>
  <c r="R17" i="2"/>
  <c r="I17" i="2"/>
  <c r="G17" i="2"/>
  <c r="S17" i="2"/>
  <c r="J17" i="2"/>
  <c r="T17" i="2"/>
  <c r="K17" i="2"/>
  <c r="B17" i="2"/>
  <c r="D17" i="2"/>
  <c r="E17" i="2"/>
  <c r="L17" i="2"/>
  <c r="M17" i="2"/>
  <c r="N17" i="2"/>
  <c r="F17" i="2"/>
  <c r="F17" i="3" s="1"/>
  <c r="O17" i="2"/>
  <c r="P17" i="2"/>
  <c r="A17" i="3"/>
  <c r="F16" i="3"/>
  <c r="B16" i="3"/>
  <c r="H16" i="3" l="1"/>
  <c r="E17" i="3"/>
  <c r="O18" i="2"/>
  <c r="O20" i="2" s="1"/>
  <c r="G18" i="2"/>
  <c r="G20" i="2" s="1"/>
  <c r="Q18" i="2"/>
  <c r="Q20" i="2" s="1"/>
  <c r="H18" i="2"/>
  <c r="H20" i="2" s="1"/>
  <c r="F18" i="2"/>
  <c r="R18" i="2"/>
  <c r="R20" i="2" s="1"/>
  <c r="I18" i="2"/>
  <c r="I20" i="2" s="1"/>
  <c r="S18" i="2"/>
  <c r="S20" i="2" s="1"/>
  <c r="J18" i="2"/>
  <c r="J20" i="2" s="1"/>
  <c r="C18" i="2"/>
  <c r="B18" i="2"/>
  <c r="D18" i="2"/>
  <c r="T18" i="2"/>
  <c r="T20" i="2" s="1"/>
  <c r="K18" i="2"/>
  <c r="K20" i="2" s="1"/>
  <c r="L18" i="2"/>
  <c r="L20" i="2" s="1"/>
  <c r="M18" i="2"/>
  <c r="M20" i="2" s="1"/>
  <c r="E18" i="2"/>
  <c r="N18" i="2"/>
  <c r="N20" i="2" s="1"/>
  <c r="P18" i="2"/>
  <c r="P20" i="2" s="1"/>
  <c r="A18" i="3"/>
  <c r="D17" i="3"/>
  <c r="B17" i="3"/>
  <c r="C17" i="3"/>
  <c r="F18" i="3" l="1"/>
  <c r="F20" i="2"/>
  <c r="H17" i="3"/>
  <c r="D18" i="3"/>
  <c r="D20" i="2"/>
  <c r="B18" i="3"/>
  <c r="B20" i="2"/>
  <c r="B20" i="3" s="1"/>
  <c r="C18" i="3"/>
  <c r="C20" i="2"/>
  <c r="E18" i="3"/>
  <c r="E20" i="2"/>
  <c r="D20" i="3" l="1"/>
  <c r="H18" i="3"/>
  <c r="E20" i="3"/>
  <c r="F20" i="3"/>
  <c r="C20" i="3"/>
  <c r="H20" i="3" l="1"/>
</calcChain>
</file>

<file path=xl/connections.xml><?xml version="1.0" encoding="utf-8"?>
<connections xmlns="http://schemas.openxmlformats.org/spreadsheetml/2006/main">
  <connection id="1" odcFile="C:\Users\katherine.poulin\Documents\FEP\SOM\Results Spreadsheet.iqy" keepAlive="1" name="Results Spreadsheet" type="5" refreshedVersion="6" minRefreshableVersion="3" saveData="1">
    <dbPr connection="Provider=Microsoft.Office.List.OLEDB.2.0;Data Source=&quot;&quot;;ApplicationName=Excel;Version=12.0.0.0" command="&lt;LIST&gt;&lt;VIEWGUID&gt;{FB06CE07-314F-4B20-AE08-71E5019DD498}&lt;/VIEWGUID&gt;&lt;LISTNAME&gt;{DD684A7D-80E3-4472-AAFD-D0D12257B8ED}&lt;/LISTNAME&gt;&lt;LISTWEB&gt;https://mpte.navy.deps.mil/sites/opnav-n1/N17/_vti_bin&lt;/LISTWEB&gt;&lt;LISTSUBWEB&gt;&lt;/LISTSUBWEB&gt;&lt;ROOTFOLDER&gt;/sites/opnav%2dn1/N17/Lists/StressOMeter&lt;/ROOTFOLDER&gt;&lt;/LIST&gt;" commandType="5"/>
  </connection>
</connections>
</file>

<file path=xl/sharedStrings.xml><?xml version="1.0" encoding="utf-8"?>
<sst xmlns="http://schemas.openxmlformats.org/spreadsheetml/2006/main" count="114" uniqueCount="79">
  <si>
    <t>REACTING - YELLOW</t>
  </si>
  <si>
    <t>INJURED - ORANGE</t>
  </si>
  <si>
    <t>ILL - RED</t>
  </si>
  <si>
    <t>Feeling irritable, anxious or down; Loss of motivation; Loss of focus; Difficulty sleeping; Muscle tension or other physical changes; Not having fun</t>
  </si>
  <si>
    <t>Loss of control; Panic rage or depression; No longer feeling the normal self; Excessive guilt, shame or blame</t>
  </si>
  <si>
    <t>Symptoms persist and worsen over time; Severe distress or social or occupational impairment</t>
  </si>
  <si>
    <t>1. How do you feel today? (Circle one)</t>
  </si>
  <si>
    <t>2. What Department are you assigned to? (Circle one)</t>
  </si>
  <si>
    <t>ENG</t>
  </si>
  <si>
    <t>DECK</t>
  </si>
  <si>
    <t>WEPS</t>
  </si>
  <si>
    <t>ADMIN</t>
  </si>
  <si>
    <t>SUPPLY</t>
  </si>
  <si>
    <t>NAV</t>
  </si>
  <si>
    <t>CS</t>
  </si>
  <si>
    <t>SAFETY</t>
  </si>
  <si>
    <t>OPS</t>
  </si>
  <si>
    <t>MED</t>
  </si>
  <si>
    <t>MAINT</t>
  </si>
  <si>
    <t>AIMD</t>
  </si>
  <si>
    <t>OTHER</t>
  </si>
  <si>
    <t>INDOC</t>
  </si>
  <si>
    <t>EXEC</t>
  </si>
  <si>
    <t>Personal responsibility</t>
  </si>
  <si>
    <t>Self-preservation</t>
  </si>
  <si>
    <t>When I am having trouble coping</t>
  </si>
  <si>
    <t>Good Leadership</t>
  </si>
  <si>
    <t>Self-realization that I am not handling stress and challenges well</t>
  </si>
  <si>
    <t>When my health is being affected</t>
  </si>
  <si>
    <t>Family/Friends</t>
  </si>
  <si>
    <t>Co-Workers</t>
  </si>
  <si>
    <t>Other ____________________________________________</t>
  </si>
  <si>
    <t>3. What encourages you to seek help when experiencing high levels of stress? (Circle ALL that apply)</t>
  </si>
  <si>
    <t>Department</t>
  </si>
  <si>
    <t>Green</t>
  </si>
  <si>
    <t>Yellow</t>
  </si>
  <si>
    <t>Orange</t>
  </si>
  <si>
    <t>Red</t>
  </si>
  <si>
    <t>Stress Level</t>
  </si>
  <si>
    <t>Other</t>
  </si>
  <si>
    <t>Encourages you to seek help</t>
  </si>
  <si>
    <t>UNIT TOTAL</t>
  </si>
  <si>
    <t>UNIT</t>
  </si>
  <si>
    <t>Check Sum</t>
  </si>
  <si>
    <t>DISENGAGED- BLUE</t>
  </si>
  <si>
    <t>READY - GREEN</t>
  </si>
  <si>
    <t>Lethargic; Unfocussed; Unmotivated; Apathetic; Bored; Not contributing</t>
  </si>
  <si>
    <t>Mental Activities</t>
  </si>
  <si>
    <t>Spiritual Activities</t>
  </si>
  <si>
    <t>Social Activities</t>
  </si>
  <si>
    <t>4. What is your preferred method for building and sustaining resilience? (Circle ALL that Apply)</t>
  </si>
  <si>
    <t>At your best; Well-trained and prepared; In control; Physically, mentally and spiritually fit; Mission-focused; Motivated; Calm and Ready; Having fun</t>
  </si>
  <si>
    <t>Blue</t>
  </si>
  <si>
    <t>CMD</t>
  </si>
  <si>
    <t>Building and Sustaining Resilience</t>
  </si>
  <si>
    <t>Mental (Reading, listening to music, meditation, puzzles/games)</t>
  </si>
  <si>
    <t>Physical (Sports, exercise, yoga, massage, nutrition)</t>
  </si>
  <si>
    <t>Spiritual (prayer, faith practices, reflection, meaning making)</t>
  </si>
  <si>
    <t>Social (friends, discussion, volunteerism, group activities)</t>
  </si>
  <si>
    <t>PhysicalActivities</t>
  </si>
  <si>
    <t>5. If you would like one of our E-OSC Team Members to contact you to discuss stress, please write your e-mail address in this space.</t>
  </si>
  <si>
    <t>The desire to contribute to the mission effectively</t>
  </si>
  <si>
    <t>Path</t>
  </si>
  <si>
    <t>Item Type</t>
  </si>
  <si>
    <t>What are your preferred methods for building and sustaining resilience?</t>
  </si>
  <si>
    <t>Would you like to be assigned a buddy? If yes, please provide your name and email.</t>
  </si>
  <si>
    <t>What are your main source(s) of stress? Please explain your choice(s) in the space provided below.</t>
  </si>
  <si>
    <t>What prevents you from seeking help when experiencing high levels of stress? Please select all that are applicable.</t>
  </si>
  <si>
    <t>What encourages you to seek help when experiencing high levels of stress? Please select al that are applicable.</t>
  </si>
  <si>
    <t>What department are you in?</t>
  </si>
  <si>
    <t>How do you feel today?</t>
  </si>
  <si>
    <t>Stress-O-Meter SharePoint Instructions</t>
  </si>
  <si>
    <t>2. Download data from SharePoint</t>
  </si>
  <si>
    <t>3. Delete all previous data listed in "Raw Data Spreadsheet" by Clicking button to the right "Delete Old Table Data"</t>
  </si>
  <si>
    <t>4. Select all data in your downloaded data table from SharePoint</t>
  </si>
  <si>
    <t>5. Copy and Paste downloaded data into cell A2 in "Raw Data Spreadsheet"</t>
  </si>
  <si>
    <t>6. Formulas will pull new data into "Counting Table" tab for all data input by user</t>
  </si>
  <si>
    <t>7. "Analysis Table" sheet will update automatically with the new data inputs</t>
  </si>
  <si>
    <t>1. Enable all content in Excel if prompted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</si>
</sst>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1"/>
      <name val="Calibri"/>
      <family val="2"/>
      <scheme val="minor"/>
    </font>
    <font>
      <sz val="9"/>
      <color theme="1"/>
      <name val="Bahnschrift Light Condensed"/>
      <family val="2"/>
    </font>
    <font>
      <sz val="11"/>
      <color rgb="FF8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wrapText="1"/>
    </xf>
    <xf numFmtId="0" fontId="0" fillId="0" borderId="2" xfId="0" applyBorder="1"/>
    <xf numFmtId="0" fontId="0" fillId="0" borderId="0" xfId="0" applyBorder="1"/>
    <xf numFmtId="0" fontId="0" fillId="0" borderId="0" xfId="0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1" xfId="0" applyBorder="1"/>
    <xf numFmtId="10" fontId="0" fillId="0" borderId="0" xfId="0" applyNumberFormat="1"/>
    <xf numFmtId="0" fontId="0" fillId="7" borderId="7" xfId="0" applyFill="1" applyBorder="1"/>
    <xf numFmtId="0" fontId="0" fillId="7" borderId="8" xfId="0" applyFill="1" applyBorder="1"/>
    <xf numFmtId="0" fontId="0" fillId="0" borderId="0" xfId="0" applyFill="1"/>
    <xf numFmtId="0" fontId="6" fillId="7" borderId="2" xfId="0" applyFont="1" applyFill="1" applyBorder="1"/>
    <xf numFmtId="10" fontId="0" fillId="8" borderId="1" xfId="0" applyNumberFormat="1" applyFill="1" applyBorder="1"/>
    <xf numFmtId="10" fontId="0" fillId="3" borderId="1" xfId="0" applyNumberFormat="1" applyFill="1" applyBorder="1"/>
    <xf numFmtId="10" fontId="0" fillId="11" borderId="1" xfId="0" applyNumberFormat="1" applyFill="1" applyBorder="1"/>
    <xf numFmtId="10" fontId="0" fillId="2" borderId="1" xfId="0" applyNumberFormat="1" applyFill="1" applyBorder="1"/>
    <xf numFmtId="10" fontId="0" fillId="4" borderId="1" xfId="0" applyNumberFormat="1" applyFill="1" applyBorder="1"/>
    <xf numFmtId="0" fontId="1" fillId="0" borderId="1" xfId="0" applyFont="1" applyBorder="1"/>
    <xf numFmtId="10" fontId="1" fillId="8" borderId="1" xfId="0" applyNumberFormat="1" applyFont="1" applyFill="1" applyBorder="1"/>
    <xf numFmtId="10" fontId="1" fillId="11" borderId="1" xfId="0" applyNumberFormat="1" applyFont="1" applyFill="1" applyBorder="1"/>
    <xf numFmtId="10" fontId="1" fillId="2" borderId="1" xfId="0" applyNumberFormat="1" applyFont="1" applyFill="1" applyBorder="1"/>
    <xf numFmtId="10" fontId="1" fillId="3" borderId="1" xfId="0" applyNumberFormat="1" applyFont="1" applyFill="1" applyBorder="1"/>
    <xf numFmtId="10" fontId="1" fillId="4" borderId="1" xfId="0" applyNumberFormat="1" applyFont="1" applyFill="1" applyBorder="1"/>
    <xf numFmtId="0" fontId="1" fillId="8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7" borderId="7" xfId="0" applyFill="1" applyBorder="1" applyProtection="1"/>
    <xf numFmtId="0" fontId="0" fillId="7" borderId="2" xfId="0" applyFill="1" applyBorder="1" applyProtection="1"/>
    <xf numFmtId="0" fontId="0" fillId="7" borderId="8" xfId="0" applyFill="1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0" xfId="0" applyProtection="1"/>
    <xf numFmtId="0" fontId="0" fillId="0" borderId="4" xfId="0" applyBorder="1" applyProtection="1"/>
    <xf numFmtId="0" fontId="4" fillId="0" borderId="0" xfId="0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1" xfId="0" applyBorder="1" applyProtection="1"/>
    <xf numFmtId="0" fontId="2" fillId="8" borderId="1" xfId="0" applyFont="1" applyFill="1" applyBorder="1" applyAlignment="1" applyProtection="1">
      <alignment horizontal="center" textRotation="90" wrapText="1"/>
    </xf>
    <xf numFmtId="0" fontId="2" fillId="11" borderId="1" xfId="0" applyFont="1" applyFill="1" applyBorder="1" applyAlignment="1" applyProtection="1">
      <alignment horizontal="center" textRotation="90" wrapText="1"/>
    </xf>
    <xf numFmtId="0" fontId="2" fillId="2" borderId="1" xfId="0" applyFont="1" applyFill="1" applyBorder="1" applyAlignment="1" applyProtection="1">
      <alignment horizontal="center" textRotation="90" wrapText="1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4" borderId="1" xfId="0" applyFont="1" applyFill="1" applyBorder="1" applyAlignment="1" applyProtection="1">
      <alignment horizontal="center" textRotation="90" wrapText="1"/>
    </xf>
    <xf numFmtId="0" fontId="2" fillId="5" borderId="1" xfId="0" applyFont="1" applyFill="1" applyBorder="1" applyAlignment="1" applyProtection="1">
      <alignment horizontal="center" textRotation="90" wrapText="1"/>
    </xf>
    <xf numFmtId="0" fontId="2" fillId="6" borderId="1" xfId="0" applyFont="1" applyFill="1" applyBorder="1" applyAlignment="1" applyProtection="1">
      <alignment horizontal="center" textRotation="90" wrapText="1"/>
    </xf>
    <xf numFmtId="0" fontId="5" fillId="5" borderId="1" xfId="0" applyFont="1" applyFill="1" applyBorder="1" applyAlignment="1" applyProtection="1">
      <alignment horizontal="center" textRotation="90" wrapText="1"/>
    </xf>
    <xf numFmtId="0" fontId="2" fillId="9" borderId="1" xfId="0" applyFont="1" applyFill="1" applyBorder="1" applyAlignment="1" applyProtection="1">
      <alignment horizontal="center" textRotation="90" wrapText="1"/>
    </xf>
    <xf numFmtId="0" fontId="2" fillId="10" borderId="1" xfId="0" applyFont="1" applyFill="1" applyBorder="1" applyAlignment="1" applyProtection="1">
      <alignment horizontal="center" textRotation="90" wrapText="1"/>
    </xf>
    <xf numFmtId="0" fontId="6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0" fontId="0" fillId="8" borderId="1" xfId="0" applyFont="1" applyFill="1" applyBorder="1" applyProtection="1"/>
    <xf numFmtId="0" fontId="0" fillId="11" borderId="1" xfId="0" applyFont="1" applyFill="1" applyBorder="1" applyProtection="1"/>
    <xf numFmtId="0" fontId="0" fillId="2" borderId="1" xfId="0" applyFont="1" applyFill="1" applyBorder="1" applyProtection="1"/>
    <xf numFmtId="0" fontId="0" fillId="3" borderId="1" xfId="0" applyFont="1" applyFill="1" applyBorder="1" applyProtection="1"/>
    <xf numFmtId="0" fontId="0" fillId="4" borderId="1" xfId="0" applyFont="1" applyFill="1" applyBorder="1" applyProtection="1"/>
    <xf numFmtId="0" fontId="0" fillId="5" borderId="1" xfId="0" applyFont="1" applyFill="1" applyBorder="1" applyAlignment="1" applyProtection="1">
      <alignment wrapText="1"/>
    </xf>
    <xf numFmtId="0" fontId="0" fillId="6" borderId="1" xfId="0" applyFont="1" applyFill="1" applyBorder="1" applyAlignment="1" applyProtection="1">
      <alignment wrapText="1"/>
    </xf>
    <xf numFmtId="0" fontId="0" fillId="5" borderId="1" xfId="0" applyFont="1" applyFill="1" applyBorder="1" applyProtection="1"/>
    <xf numFmtId="0" fontId="0" fillId="6" borderId="1" xfId="0" applyFont="1" applyFill="1" applyBorder="1" applyProtection="1"/>
    <xf numFmtId="0" fontId="0" fillId="9" borderId="1" xfId="0" applyFont="1" applyFill="1" applyBorder="1" applyProtection="1"/>
    <xf numFmtId="0" fontId="0" fillId="10" borderId="1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 applyAlignment="1" applyProtection="1">
      <alignment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10" xfId="0" applyBorder="1" applyAlignment="1" applyProtection="1">
      <alignment horizontal="left" vertical="top" wrapText="1"/>
    </xf>
    <xf numFmtId="0" fontId="0" fillId="0" borderId="11" xfId="0" applyBorder="1" applyAlignment="1" applyProtection="1">
      <alignment horizontal="left" vertical="top" wrapText="1"/>
    </xf>
    <xf numFmtId="0" fontId="0" fillId="0" borderId="12" xfId="0" applyBorder="1" applyAlignment="1" applyProtection="1">
      <alignment horizontal="left" vertical="top" wrapText="1"/>
    </xf>
    <xf numFmtId="0" fontId="3" fillId="0" borderId="2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horizontal="left"/>
    </xf>
    <xf numFmtId="0" fontId="2" fillId="0" borderId="2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0" fillId="0" borderId="0" xfId="0" applyBorder="1"/>
    <xf numFmtId="0" fontId="0" fillId="0" borderId="5" xfId="0" applyBorder="1" applyProtection="1"/>
    <xf numFmtId="0" fontId="0" fillId="0" borderId="9" xfId="0" applyBorder="1" applyProtection="1"/>
    <xf numFmtId="0" fontId="0" fillId="0" borderId="6" xfId="0" applyBorder="1" applyProtection="1"/>
    <xf numFmtId="0" fontId="3" fillId="0" borderId="4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5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3" fillId="0" borderId="3" xfId="0" applyFont="1" applyFill="1" applyBorder="1" applyAlignment="1" applyProtection="1">
      <alignment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textRotation="90"/>
      <protection locked="0"/>
    </xf>
    <xf numFmtId="0" fontId="0" fillId="0" borderId="13" xfId="0" applyBorder="1" applyAlignment="1" applyProtection="1">
      <alignment horizontal="center" textRotation="90"/>
      <protection locked="0"/>
    </xf>
  </cellXfs>
  <cellStyles count="1">
    <cellStyle name="Normal" xfId="0" builtinId="0"/>
  </cellStyles>
  <dxfs count="12">
    <dxf>
      <numFmt numFmtId="30" formatCode="@"/>
      <alignment horizontal="general" vertical="bottom" textRotation="0" wrapText="0" indent="0" justifyLastLine="0" shrinkToFit="0" readingOrder="0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  <alignment horizontal="general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6699FF"/>
      <color rgb="FF800000"/>
      <color rgb="FFCCECFF"/>
      <color rgb="FF66FF99"/>
      <color rgb="FFCCFFCC"/>
      <color rgb="FF99FF99"/>
      <color rgb="FF3399FF"/>
      <color rgb="FF8A0000"/>
      <color rgb="FF99CC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19050</xdr:colOff>
          <xdr:row>0</xdr:row>
          <xdr:rowOff>177800</xdr:rowOff>
        </xdr:from>
        <xdr:to>
          <xdr:col>4</xdr:col>
          <xdr:colOff>501650</xdr:colOff>
          <xdr:row>3</xdr:row>
          <xdr:rowOff>171450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Delete Old Table Data</a:t>
              </a:r>
            </a:p>
          </xdr:txBody>
        </xdr:sp>
        <xdr:clientData fPrintsWithSheet="0"/>
      </xdr:twoCellAnchor>
    </mc:Choice>
    <mc:Fallback/>
  </mc:AlternateContent>
</xdr:wsDr>
</file>

<file path=xl/queryTables/queryTable1.xml><?xml version="1.0" encoding="utf-8"?>
<queryTable xmlns="http://schemas.openxmlformats.org/spreadsheetml/2006/main" name="Results Spreadsheet" backgroundRefresh="0" connectionId="1" autoFormatId="16" applyNumberFormats="0" applyBorderFormats="0" applyFontFormats="0" applyPatternFormats="0" applyAlignmentFormats="0" applyWidthHeightFormats="0">
  <queryTableRefresh nextId="11">
    <queryTableFields count="9">
      <queryTableField id="1" name="How do you feel today?" tableColumnId="2"/>
      <queryTableField id="2" name="What department are you in?" tableColumnId="3"/>
      <queryTableField id="3" name="What encourages you to seek help when experiencing high levels of stress? Please select al that are applicable." tableColumnId="4"/>
      <queryTableField id="4" name="What prevents you from seeking help when experiencing high levels of stress? Please select all that are applicable." tableColumnId="5"/>
      <queryTableField id="5" name="What are your main source(s) of stress? Please explain your choice(s) in the space provided below." tableColumnId="6"/>
      <queryTableField id="7" name="Would you like to be assigned a buddy? If yes, please provide your name and email." tableColumnId="7"/>
      <queryTableField id="6" name="What are your preferred methods for building and sustaining resilience?" tableColumnId="8"/>
      <queryTableField id="10" name="Item Type" tableColumnId="9"/>
      <queryTableField id="9" name="Path" tableColumnId="10"/>
    </queryTableFields>
    <queryTableDeletedFields count="1">
      <deletedField name="Created By"/>
    </queryTableDeleted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2" name="Table2" displayName="Table2" ref="A2:A9" totalsRowShown="0" dataDxfId="11">
  <autoFilter ref="A2:A9"/>
  <tableColumns count="1">
    <tableColumn id="1" name="Stress-O-Meter SharePoint Instructions" dataDxfId="10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1" name="Table_Results_Spreadsheet" displayName="Table_Results_Spreadsheet" ref="A1:I20" tableType="queryTable" totalsRowShown="0" dataDxfId="9">
  <autoFilter ref="A1:I20"/>
  <tableColumns count="9">
    <tableColumn id="2" uniqueName="QA_x005f_x0020_1" name="How do you feel today?" queryTableFieldId="1" dataDxfId="8"/>
    <tableColumn id="3" uniqueName="QA_x005f_x0020_2" name="What department are you in?" queryTableFieldId="2" dataDxfId="7"/>
    <tableColumn id="4" uniqueName="Type_x005f_x0020_your_x005f_x0020_question_x" name="What encourages you to seek help when experiencing high levels of stress? Please select al that are applicable." queryTableFieldId="3" dataDxfId="6"/>
    <tableColumn id="5" uniqueName="Question_x005f_x0020__x005f_x0023_4" name="What prevents you from seeking help when experiencing high levels of stress? Please select all that are applicable." queryTableFieldId="4" dataDxfId="5"/>
    <tableColumn id="6" uniqueName="What_x005f_x0020_are_x005f_x0020_your_x005f_x0020_" name="What are your main source(s) of stress? Please explain your choice(s) in the space provided below." queryTableFieldId="5" dataDxfId="4"/>
    <tableColumn id="7" uniqueName="Would_x005f_x0020_you_x005f_x0020_like_x0020" name="Would you like to be assigned a buddy? If yes, please provide your name and email." queryTableFieldId="7" dataDxfId="3"/>
    <tableColumn id="8" uniqueName="What_x005f_x0020_are_x005f_x0020_your_x005f_x0020_0" name="What are your preferred methods for building and sustaining resilience?" queryTableFieldId="6" dataDxfId="2"/>
    <tableColumn id="9" uniqueName="FSObjType" name="Item Type" queryTableFieldId="10" dataDxfId="1"/>
    <tableColumn id="10" uniqueName="FileDirRef" name="Path" queryTableFieldId="9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1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37"/>
  <sheetViews>
    <sheetView topLeftCell="A4" workbookViewId="0">
      <selection activeCell="C10" sqref="C10:D10"/>
    </sheetView>
  </sheetViews>
  <sheetFormatPr defaultRowHeight="14.5" x14ac:dyDescent="0.35"/>
  <cols>
    <col min="1" max="10" width="9.1796875" customWidth="1"/>
  </cols>
  <sheetData>
    <row r="1" spans="1:21" ht="14.15" customHeight="1" x14ac:dyDescent="0.35">
      <c r="A1" s="77" t="s">
        <v>6</v>
      </c>
      <c r="B1" s="78"/>
      <c r="C1" s="78"/>
      <c r="D1" s="78"/>
      <c r="E1" s="78"/>
      <c r="F1" s="78"/>
      <c r="G1" s="78"/>
      <c r="H1" s="78"/>
      <c r="I1" s="78"/>
      <c r="J1" s="79"/>
    </row>
    <row r="2" spans="1:21" x14ac:dyDescent="0.35">
      <c r="A2" s="86" t="s">
        <v>44</v>
      </c>
      <c r="B2" s="87"/>
      <c r="C2" s="87" t="s">
        <v>45</v>
      </c>
      <c r="D2" s="87"/>
      <c r="E2" s="87" t="s">
        <v>0</v>
      </c>
      <c r="F2" s="87"/>
      <c r="G2" s="87" t="s">
        <v>1</v>
      </c>
      <c r="H2" s="87"/>
      <c r="I2" s="87" t="s">
        <v>2</v>
      </c>
      <c r="J2" s="88"/>
    </row>
    <row r="3" spans="1:21" ht="81" customHeight="1" x14ac:dyDescent="0.35">
      <c r="A3" s="89" t="s">
        <v>46</v>
      </c>
      <c r="B3" s="71"/>
      <c r="C3" s="71" t="s">
        <v>51</v>
      </c>
      <c r="D3" s="71"/>
      <c r="E3" s="71" t="s">
        <v>3</v>
      </c>
      <c r="F3" s="71"/>
      <c r="G3" s="71" t="s">
        <v>4</v>
      </c>
      <c r="H3" s="71"/>
      <c r="I3" s="71" t="s">
        <v>5</v>
      </c>
      <c r="J3" s="72"/>
    </row>
    <row r="4" spans="1:21" ht="6" customHeight="1" x14ac:dyDescent="0.35">
      <c r="A4" s="29"/>
      <c r="B4" s="30"/>
      <c r="C4" s="30"/>
      <c r="D4" s="30"/>
      <c r="E4" s="30"/>
      <c r="F4" s="30"/>
      <c r="G4" s="30"/>
      <c r="H4" s="30"/>
      <c r="I4" s="30"/>
      <c r="J4" s="31"/>
    </row>
    <row r="5" spans="1:21" ht="14.15" customHeight="1" x14ac:dyDescent="0.35">
      <c r="A5" s="77" t="s">
        <v>7</v>
      </c>
      <c r="B5" s="78"/>
      <c r="C5" s="78"/>
      <c r="D5" s="78"/>
      <c r="E5" s="78"/>
      <c r="F5" s="78"/>
      <c r="G5" s="78"/>
      <c r="H5" s="78"/>
      <c r="I5" s="78"/>
      <c r="J5" s="79"/>
      <c r="N5" s="76"/>
      <c r="O5" s="76"/>
      <c r="P5" s="76"/>
      <c r="Q5" s="76"/>
      <c r="R5" s="76"/>
      <c r="S5" s="76"/>
      <c r="T5" s="76"/>
      <c r="U5" s="76"/>
    </row>
    <row r="6" spans="1:21" x14ac:dyDescent="0.35">
      <c r="A6" s="5"/>
      <c r="B6" s="49" t="s">
        <v>8</v>
      </c>
      <c r="C6" s="49" t="s">
        <v>9</v>
      </c>
      <c r="D6" s="49" t="s">
        <v>14</v>
      </c>
      <c r="E6" s="49" t="s">
        <v>16</v>
      </c>
      <c r="F6" s="49" t="s">
        <v>10</v>
      </c>
      <c r="G6" s="49" t="s">
        <v>18</v>
      </c>
      <c r="H6" s="49" t="s">
        <v>15</v>
      </c>
      <c r="I6" s="49" t="s">
        <v>11</v>
      </c>
      <c r="J6" s="6"/>
      <c r="N6" s="4"/>
      <c r="O6" s="4"/>
      <c r="P6" s="4"/>
      <c r="Q6" s="4"/>
      <c r="R6" s="4"/>
      <c r="S6" s="4"/>
      <c r="T6" s="4"/>
      <c r="U6" s="4"/>
    </row>
    <row r="7" spans="1:21" x14ac:dyDescent="0.35">
      <c r="A7" s="5"/>
      <c r="B7" s="49" t="s">
        <v>12</v>
      </c>
      <c r="C7" s="49" t="s">
        <v>17</v>
      </c>
      <c r="D7" s="49" t="s">
        <v>13</v>
      </c>
      <c r="E7" s="49" t="s">
        <v>19</v>
      </c>
      <c r="F7" s="49" t="s">
        <v>53</v>
      </c>
      <c r="G7" s="49" t="s">
        <v>21</v>
      </c>
      <c r="H7" s="49" t="s">
        <v>22</v>
      </c>
      <c r="I7" s="49" t="s">
        <v>20</v>
      </c>
      <c r="J7" s="6"/>
      <c r="O7" s="4"/>
      <c r="P7" s="4"/>
      <c r="Q7" s="4"/>
      <c r="R7" s="4"/>
      <c r="S7" s="4"/>
      <c r="T7" s="4"/>
      <c r="U7" s="4"/>
    </row>
    <row r="8" spans="1:21" ht="6" customHeight="1" x14ac:dyDescent="0.35">
      <c r="A8" s="9"/>
      <c r="B8" s="12"/>
      <c r="C8" s="12"/>
      <c r="D8" s="12"/>
      <c r="E8" s="12"/>
      <c r="F8" s="12"/>
      <c r="G8" s="12"/>
      <c r="H8" s="12"/>
      <c r="I8" s="12"/>
      <c r="J8" s="10"/>
    </row>
    <row r="9" spans="1:21" ht="14.15" customHeight="1" x14ac:dyDescent="0.35">
      <c r="A9" s="77" t="s">
        <v>32</v>
      </c>
      <c r="B9" s="78"/>
      <c r="C9" s="78"/>
      <c r="D9" s="78"/>
      <c r="E9" s="78"/>
      <c r="F9" s="78"/>
      <c r="G9" s="78"/>
      <c r="H9" s="78"/>
      <c r="I9" s="78"/>
      <c r="J9" s="79"/>
    </row>
    <row r="10" spans="1:21" ht="15" customHeight="1" x14ac:dyDescent="0.35">
      <c r="A10" s="80" t="s">
        <v>23</v>
      </c>
      <c r="B10" s="81"/>
      <c r="C10" s="81" t="s">
        <v>30</v>
      </c>
      <c r="D10" s="81"/>
      <c r="E10" s="81" t="s">
        <v>61</v>
      </c>
      <c r="F10" s="81"/>
      <c r="G10" s="81" t="s">
        <v>28</v>
      </c>
      <c r="H10" s="81"/>
      <c r="I10" s="81" t="s">
        <v>27</v>
      </c>
      <c r="J10" s="85"/>
    </row>
    <row r="11" spans="1:21" x14ac:dyDescent="0.35">
      <c r="A11" s="80" t="s">
        <v>24</v>
      </c>
      <c r="B11" s="81"/>
      <c r="C11" s="81" t="s">
        <v>25</v>
      </c>
      <c r="D11" s="81"/>
      <c r="E11" s="81"/>
      <c r="F11" s="81"/>
      <c r="G11" s="81"/>
      <c r="H11" s="81"/>
      <c r="I11" s="81"/>
      <c r="J11" s="85"/>
    </row>
    <row r="12" spans="1:21" x14ac:dyDescent="0.35">
      <c r="A12" s="80" t="s">
        <v>26</v>
      </c>
      <c r="B12" s="81"/>
      <c r="C12" s="81"/>
      <c r="D12" s="81"/>
      <c r="E12" s="81"/>
      <c r="F12" s="81"/>
      <c r="G12" s="81" t="s">
        <v>29</v>
      </c>
      <c r="H12" s="81"/>
      <c r="I12" s="81"/>
      <c r="J12" s="85"/>
    </row>
    <row r="13" spans="1:21" ht="21" customHeight="1" x14ac:dyDescent="0.35">
      <c r="A13" s="73" t="s">
        <v>31</v>
      </c>
      <c r="B13" s="74"/>
      <c r="C13" s="74"/>
      <c r="D13" s="74"/>
      <c r="E13" s="74"/>
      <c r="F13" s="74"/>
      <c r="G13" s="74"/>
      <c r="H13" s="74"/>
      <c r="I13" s="74"/>
      <c r="J13" s="75"/>
    </row>
    <row r="14" spans="1:21" ht="6" customHeight="1" x14ac:dyDescent="0.35">
      <c r="A14" s="29"/>
      <c r="B14" s="30"/>
      <c r="C14" s="30"/>
      <c r="D14" s="30"/>
      <c r="E14" s="30"/>
      <c r="F14" s="30"/>
      <c r="G14" s="30"/>
      <c r="H14" s="30"/>
      <c r="I14" s="30"/>
      <c r="J14" s="31"/>
    </row>
    <row r="15" spans="1:21" ht="14.15" customHeight="1" x14ac:dyDescent="0.35">
      <c r="A15" s="82" t="s">
        <v>50</v>
      </c>
      <c r="B15" s="83"/>
      <c r="C15" s="83"/>
      <c r="D15" s="83"/>
      <c r="E15" s="83"/>
      <c r="F15" s="83"/>
      <c r="G15" s="83"/>
      <c r="H15" s="83"/>
      <c r="I15" s="83"/>
      <c r="J15" s="84"/>
    </row>
    <row r="16" spans="1:21" ht="36.75" customHeight="1" x14ac:dyDescent="0.35">
      <c r="A16" s="32"/>
      <c r="B16" s="71" t="s">
        <v>55</v>
      </c>
      <c r="C16" s="71"/>
      <c r="D16" s="71" t="s">
        <v>56</v>
      </c>
      <c r="E16" s="71"/>
      <c r="F16" s="71" t="s">
        <v>57</v>
      </c>
      <c r="G16" s="71"/>
      <c r="H16" s="71" t="s">
        <v>58</v>
      </c>
      <c r="I16" s="71"/>
      <c r="J16" s="33"/>
    </row>
    <row r="17" spans="1:21" ht="6" customHeight="1" x14ac:dyDescent="0.35">
      <c r="A17" s="29"/>
      <c r="B17" s="30"/>
      <c r="C17" s="30"/>
      <c r="D17" s="30"/>
      <c r="E17" s="30"/>
      <c r="F17" s="30"/>
      <c r="G17" s="30"/>
      <c r="H17" s="30"/>
      <c r="I17" s="30"/>
      <c r="J17" s="31"/>
    </row>
    <row r="18" spans="1:21" ht="48" customHeight="1" x14ac:dyDescent="0.35">
      <c r="A18" s="68" t="s">
        <v>60</v>
      </c>
      <c r="B18" s="69"/>
      <c r="C18" s="69"/>
      <c r="D18" s="69"/>
      <c r="E18" s="69"/>
      <c r="F18" s="69"/>
      <c r="G18" s="69"/>
      <c r="H18" s="69"/>
      <c r="I18" s="69"/>
      <c r="J18" s="70"/>
    </row>
    <row r="19" spans="1:21" x14ac:dyDescent="0.35">
      <c r="A19" s="34"/>
      <c r="B19" s="34"/>
      <c r="C19" s="34"/>
      <c r="D19" s="34"/>
      <c r="E19" s="34"/>
      <c r="F19" s="34"/>
      <c r="G19" s="34"/>
      <c r="H19" s="34"/>
      <c r="I19" s="34"/>
      <c r="J19" s="34"/>
    </row>
    <row r="20" spans="1:21" ht="14.15" customHeight="1" x14ac:dyDescent="0.35">
      <c r="A20" s="77" t="s">
        <v>6</v>
      </c>
      <c r="B20" s="78"/>
      <c r="C20" s="78"/>
      <c r="D20" s="78"/>
      <c r="E20" s="78"/>
      <c r="F20" s="78"/>
      <c r="G20" s="78"/>
      <c r="H20" s="78"/>
      <c r="I20" s="78"/>
      <c r="J20" s="79"/>
    </row>
    <row r="21" spans="1:21" x14ac:dyDescent="0.35">
      <c r="A21" s="86" t="s">
        <v>44</v>
      </c>
      <c r="B21" s="87"/>
      <c r="C21" s="87" t="s">
        <v>45</v>
      </c>
      <c r="D21" s="87"/>
      <c r="E21" s="87" t="s">
        <v>0</v>
      </c>
      <c r="F21" s="87"/>
      <c r="G21" s="87" t="s">
        <v>1</v>
      </c>
      <c r="H21" s="87"/>
      <c r="I21" s="87" t="s">
        <v>2</v>
      </c>
      <c r="J21" s="88"/>
    </row>
    <row r="22" spans="1:21" ht="81" customHeight="1" x14ac:dyDescent="0.35">
      <c r="A22" s="89" t="s">
        <v>46</v>
      </c>
      <c r="B22" s="71"/>
      <c r="C22" s="71" t="s">
        <v>51</v>
      </c>
      <c r="D22" s="71"/>
      <c r="E22" s="71" t="s">
        <v>3</v>
      </c>
      <c r="F22" s="71"/>
      <c r="G22" s="71" t="s">
        <v>4</v>
      </c>
      <c r="H22" s="71"/>
      <c r="I22" s="71" t="s">
        <v>5</v>
      </c>
      <c r="J22" s="72"/>
    </row>
    <row r="23" spans="1:21" ht="6" customHeight="1" x14ac:dyDescent="0.35">
      <c r="A23" s="29"/>
      <c r="B23" s="30"/>
      <c r="C23" s="30"/>
      <c r="D23" s="30"/>
      <c r="E23" s="30"/>
      <c r="F23" s="30"/>
      <c r="G23" s="30"/>
      <c r="H23" s="30"/>
      <c r="I23" s="30"/>
      <c r="J23" s="31"/>
    </row>
    <row r="24" spans="1:21" ht="14.15" customHeight="1" x14ac:dyDescent="0.35">
      <c r="A24" s="77" t="s">
        <v>7</v>
      </c>
      <c r="B24" s="78"/>
      <c r="C24" s="78"/>
      <c r="D24" s="78"/>
      <c r="E24" s="78"/>
      <c r="F24" s="78"/>
      <c r="G24" s="78"/>
      <c r="H24" s="78"/>
      <c r="I24" s="78"/>
      <c r="J24" s="79"/>
      <c r="N24" s="76"/>
      <c r="O24" s="76"/>
      <c r="P24" s="76"/>
      <c r="Q24" s="76"/>
      <c r="R24" s="76"/>
      <c r="S24" s="76"/>
      <c r="T24" s="76"/>
      <c r="U24" s="76"/>
    </row>
    <row r="25" spans="1:21" x14ac:dyDescent="0.35">
      <c r="A25" s="35"/>
      <c r="B25" s="36" t="str">
        <f>B6</f>
        <v>ENG</v>
      </c>
      <c r="C25" s="36" t="str">
        <f t="shared" ref="C25:I25" si="0">C6</f>
        <v>DECK</v>
      </c>
      <c r="D25" s="36" t="str">
        <f t="shared" si="0"/>
        <v>CS</v>
      </c>
      <c r="E25" s="36" t="str">
        <f t="shared" si="0"/>
        <v>OPS</v>
      </c>
      <c r="F25" s="36" t="str">
        <f t="shared" si="0"/>
        <v>WEPS</v>
      </c>
      <c r="G25" s="36" t="str">
        <f t="shared" si="0"/>
        <v>MAINT</v>
      </c>
      <c r="H25" s="36" t="str">
        <f t="shared" si="0"/>
        <v>SAFETY</v>
      </c>
      <c r="I25" s="36" t="str">
        <f t="shared" si="0"/>
        <v>ADMIN</v>
      </c>
      <c r="J25" s="37"/>
      <c r="N25" s="4"/>
      <c r="O25" s="4"/>
      <c r="P25" s="4"/>
      <c r="Q25" s="4"/>
      <c r="R25" s="4"/>
      <c r="S25" s="4"/>
      <c r="T25" s="4"/>
      <c r="U25" s="4"/>
    </row>
    <row r="26" spans="1:21" x14ac:dyDescent="0.35">
      <c r="A26" s="35"/>
      <c r="B26" s="36" t="str">
        <f t="shared" ref="B26:I26" si="1">B7</f>
        <v>SUPPLY</v>
      </c>
      <c r="C26" s="36" t="str">
        <f t="shared" si="1"/>
        <v>MED</v>
      </c>
      <c r="D26" s="36" t="str">
        <f t="shared" si="1"/>
        <v>NAV</v>
      </c>
      <c r="E26" s="36" t="str">
        <f t="shared" si="1"/>
        <v>AIMD</v>
      </c>
      <c r="F26" s="36" t="str">
        <f t="shared" si="1"/>
        <v>CMD</v>
      </c>
      <c r="G26" s="36" t="str">
        <f t="shared" si="1"/>
        <v>INDOC</v>
      </c>
      <c r="H26" s="36" t="str">
        <f t="shared" si="1"/>
        <v>EXEC</v>
      </c>
      <c r="I26" s="36" t="str">
        <f t="shared" si="1"/>
        <v>OTHER</v>
      </c>
      <c r="J26" s="37"/>
      <c r="O26" s="4"/>
      <c r="P26" s="4"/>
      <c r="Q26" s="4"/>
      <c r="R26" s="4"/>
      <c r="S26" s="4"/>
      <c r="T26" s="4"/>
      <c r="U26" s="4"/>
    </row>
    <row r="27" spans="1:21" ht="6" customHeight="1" x14ac:dyDescent="0.35">
      <c r="A27" s="29"/>
      <c r="B27" s="30"/>
      <c r="C27" s="30"/>
      <c r="D27" s="30"/>
      <c r="E27" s="30"/>
      <c r="F27" s="30"/>
      <c r="G27" s="30"/>
      <c r="H27" s="30"/>
      <c r="I27" s="30"/>
      <c r="J27" s="31"/>
    </row>
    <row r="28" spans="1:21" ht="14.15" customHeight="1" x14ac:dyDescent="0.35">
      <c r="A28" s="77" t="s">
        <v>32</v>
      </c>
      <c r="B28" s="78"/>
      <c r="C28" s="78"/>
      <c r="D28" s="78"/>
      <c r="E28" s="78"/>
      <c r="F28" s="78"/>
      <c r="G28" s="78"/>
      <c r="H28" s="78"/>
      <c r="I28" s="78"/>
      <c r="J28" s="79"/>
    </row>
    <row r="29" spans="1:21" ht="15" customHeight="1" x14ac:dyDescent="0.35">
      <c r="A29" s="80" t="s">
        <v>23</v>
      </c>
      <c r="B29" s="81"/>
      <c r="C29" s="81" t="s">
        <v>30</v>
      </c>
      <c r="D29" s="81"/>
      <c r="E29" s="81" t="s">
        <v>61</v>
      </c>
      <c r="F29" s="81"/>
      <c r="G29" s="81" t="s">
        <v>28</v>
      </c>
      <c r="H29" s="81"/>
      <c r="I29" s="81" t="s">
        <v>27</v>
      </c>
      <c r="J29" s="85"/>
    </row>
    <row r="30" spans="1:21" x14ac:dyDescent="0.35">
      <c r="A30" s="80" t="s">
        <v>24</v>
      </c>
      <c r="B30" s="81"/>
      <c r="C30" s="81" t="s">
        <v>25</v>
      </c>
      <c r="D30" s="81"/>
      <c r="E30" s="81"/>
      <c r="F30" s="81"/>
      <c r="G30" s="81"/>
      <c r="H30" s="81"/>
      <c r="I30" s="81"/>
      <c r="J30" s="85"/>
    </row>
    <row r="31" spans="1:21" x14ac:dyDescent="0.35">
      <c r="A31" s="80" t="s">
        <v>26</v>
      </c>
      <c r="B31" s="81"/>
      <c r="C31" s="81"/>
      <c r="D31" s="81"/>
      <c r="E31" s="81"/>
      <c r="F31" s="81"/>
      <c r="G31" s="81" t="s">
        <v>29</v>
      </c>
      <c r="H31" s="81"/>
      <c r="I31" s="81"/>
      <c r="J31" s="85"/>
    </row>
    <row r="32" spans="1:21" ht="21" customHeight="1" x14ac:dyDescent="0.35">
      <c r="A32" s="73" t="s">
        <v>31</v>
      </c>
      <c r="B32" s="74"/>
      <c r="C32" s="74"/>
      <c r="D32" s="74"/>
      <c r="E32" s="74"/>
      <c r="F32" s="74"/>
      <c r="G32" s="74"/>
      <c r="H32" s="74"/>
      <c r="I32" s="74"/>
      <c r="J32" s="75"/>
    </row>
    <row r="33" spans="1:10" ht="6" customHeight="1" x14ac:dyDescent="0.35">
      <c r="A33" s="29"/>
      <c r="B33" s="30"/>
      <c r="C33" s="30"/>
      <c r="D33" s="30"/>
      <c r="E33" s="30"/>
      <c r="F33" s="30"/>
      <c r="G33" s="30"/>
      <c r="H33" s="30"/>
      <c r="I33" s="30"/>
      <c r="J33" s="31"/>
    </row>
    <row r="34" spans="1:10" ht="14.15" customHeight="1" x14ac:dyDescent="0.35">
      <c r="A34" s="82" t="s">
        <v>50</v>
      </c>
      <c r="B34" s="83"/>
      <c r="C34" s="83"/>
      <c r="D34" s="83"/>
      <c r="E34" s="83"/>
      <c r="F34" s="83"/>
      <c r="G34" s="83"/>
      <c r="H34" s="83"/>
      <c r="I34" s="83"/>
      <c r="J34" s="84"/>
    </row>
    <row r="35" spans="1:10" ht="36.75" customHeight="1" x14ac:dyDescent="0.35">
      <c r="A35" s="32"/>
      <c r="B35" s="71" t="s">
        <v>55</v>
      </c>
      <c r="C35" s="71"/>
      <c r="D35" s="71" t="s">
        <v>56</v>
      </c>
      <c r="E35" s="71"/>
      <c r="F35" s="71" t="s">
        <v>57</v>
      </c>
      <c r="G35" s="71"/>
      <c r="H35" s="71" t="s">
        <v>58</v>
      </c>
      <c r="I35" s="71"/>
      <c r="J35" s="33"/>
    </row>
    <row r="36" spans="1:10" ht="6" customHeight="1" x14ac:dyDescent="0.35">
      <c r="A36" s="29"/>
      <c r="B36" s="30"/>
      <c r="C36" s="30"/>
      <c r="D36" s="30"/>
      <c r="E36" s="30"/>
      <c r="F36" s="30"/>
      <c r="G36" s="30"/>
      <c r="H36" s="30"/>
      <c r="I36" s="30"/>
      <c r="J36" s="31"/>
    </row>
    <row r="37" spans="1:10" ht="48" customHeight="1" x14ac:dyDescent="0.35">
      <c r="A37" s="68" t="s">
        <v>60</v>
      </c>
      <c r="B37" s="69"/>
      <c r="C37" s="69"/>
      <c r="D37" s="69"/>
      <c r="E37" s="69"/>
      <c r="F37" s="69"/>
      <c r="G37" s="69"/>
      <c r="H37" s="69"/>
      <c r="I37" s="69"/>
      <c r="J37" s="70"/>
    </row>
  </sheetData>
  <sheetProtection selectLockedCells="1"/>
  <mergeCells count="60">
    <mergeCell ref="A20:J20"/>
    <mergeCell ref="A21:B21"/>
    <mergeCell ref="C21:D21"/>
    <mergeCell ref="E21:F21"/>
    <mergeCell ref="G21:H21"/>
    <mergeCell ref="I21:J21"/>
    <mergeCell ref="N24:U24"/>
    <mergeCell ref="A29:B29"/>
    <mergeCell ref="C29:D29"/>
    <mergeCell ref="E29:F31"/>
    <mergeCell ref="G29:H30"/>
    <mergeCell ref="I29:J31"/>
    <mergeCell ref="A30:B30"/>
    <mergeCell ref="C30:D31"/>
    <mergeCell ref="A31:B31"/>
    <mergeCell ref="G31:H31"/>
    <mergeCell ref="A28:J28"/>
    <mergeCell ref="E10:F12"/>
    <mergeCell ref="A34:J34"/>
    <mergeCell ref="B35:C35"/>
    <mergeCell ref="F35:G35"/>
    <mergeCell ref="H35:I35"/>
    <mergeCell ref="D35:E35"/>
    <mergeCell ref="B16:C16"/>
    <mergeCell ref="D16:E16"/>
    <mergeCell ref="F16:G16"/>
    <mergeCell ref="H16:I16"/>
    <mergeCell ref="A32:J32"/>
    <mergeCell ref="A22:B22"/>
    <mergeCell ref="C22:D22"/>
    <mergeCell ref="E22:F22"/>
    <mergeCell ref="G22:H22"/>
    <mergeCell ref="I22:J22"/>
    <mergeCell ref="A1:J1"/>
    <mergeCell ref="A5:J5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A37:J37"/>
    <mergeCell ref="I3:J3"/>
    <mergeCell ref="A13:J13"/>
    <mergeCell ref="A18:J18"/>
    <mergeCell ref="N5:U5"/>
    <mergeCell ref="A24:J24"/>
    <mergeCell ref="A10:B10"/>
    <mergeCell ref="A11:B11"/>
    <mergeCell ref="A12:B12"/>
    <mergeCell ref="A15:J15"/>
    <mergeCell ref="A9:J9"/>
    <mergeCell ref="I10:J12"/>
    <mergeCell ref="G10:H11"/>
    <mergeCell ref="C11:D12"/>
    <mergeCell ref="C10:D10"/>
    <mergeCell ref="G12:H12"/>
  </mergeCells>
  <pageMargins left="0.6" right="0.45" top="0.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2:A9"/>
  <sheetViews>
    <sheetView tabSelected="1" workbookViewId="0"/>
  </sheetViews>
  <sheetFormatPr defaultRowHeight="14.5" x14ac:dyDescent="0.35"/>
  <cols>
    <col min="1" max="1" width="36.54296875" bestFit="1" customWidth="1"/>
    <col min="3" max="3" width="13.54296875" bestFit="1" customWidth="1"/>
  </cols>
  <sheetData>
    <row r="2" spans="1:1" x14ac:dyDescent="0.35">
      <c r="A2" t="s">
        <v>71</v>
      </c>
    </row>
    <row r="3" spans="1:1" x14ac:dyDescent="0.35">
      <c r="A3" s="50" t="s">
        <v>78</v>
      </c>
    </row>
    <row r="4" spans="1:1" x14ac:dyDescent="0.35">
      <c r="A4" s="50" t="s">
        <v>72</v>
      </c>
    </row>
    <row r="5" spans="1:1" ht="43.5" x14ac:dyDescent="0.35">
      <c r="A5" s="50" t="s">
        <v>73</v>
      </c>
    </row>
    <row r="6" spans="1:1" ht="29" x14ac:dyDescent="0.35">
      <c r="A6" s="50" t="s">
        <v>74</v>
      </c>
    </row>
    <row r="7" spans="1:1" ht="29" x14ac:dyDescent="0.35">
      <c r="A7" s="50" t="s">
        <v>75</v>
      </c>
    </row>
    <row r="8" spans="1:1" ht="43.5" x14ac:dyDescent="0.35">
      <c r="A8" s="50" t="s">
        <v>76</v>
      </c>
    </row>
    <row r="9" spans="1:1" ht="29" x14ac:dyDescent="0.35">
      <c r="A9" s="50" t="s">
        <v>77</v>
      </c>
    </row>
  </sheetData>
  <pageMargins left="0.7" right="0.7" top="0.75" bottom="0.75" header="0.3" footer="0.3"/>
  <pageSetup orientation="portrait" horizontalDpi="200" verticalDpi="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 macro="[0]!DeleteData">
                <anchor moveWithCells="1" sizeWithCells="1">
                  <from>
                    <xdr:col>2</xdr:col>
                    <xdr:colOff>19050</xdr:colOff>
                    <xdr:row>0</xdr:row>
                    <xdr:rowOff>177800</xdr:rowOff>
                  </from>
                  <to>
                    <xdr:col>4</xdr:col>
                    <xdr:colOff>501650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T20"/>
  <sheetViews>
    <sheetView topLeftCell="A3" workbookViewId="0">
      <selection activeCell="V2" sqref="V2"/>
    </sheetView>
  </sheetViews>
  <sheetFormatPr defaultRowHeight="14.5" x14ac:dyDescent="0.35"/>
  <cols>
    <col min="1" max="1" width="25.7265625" style="66" bestFit="1" customWidth="1"/>
    <col min="2" max="6" width="5.7265625" customWidth="1"/>
    <col min="7" max="12" width="5.7265625" style="1" customWidth="1"/>
    <col min="13" max="20" width="5.7265625" customWidth="1"/>
    <col min="21" max="16384" width="8.7265625" style="66"/>
  </cols>
  <sheetData>
    <row r="1" spans="1:20" ht="27" customHeight="1" x14ac:dyDescent="0.35">
      <c r="A1" s="97" t="s">
        <v>33</v>
      </c>
      <c r="B1" s="94" t="s">
        <v>38</v>
      </c>
      <c r="C1" s="95"/>
      <c r="D1" s="95"/>
      <c r="E1" s="95"/>
      <c r="F1" s="96"/>
      <c r="G1" s="90" t="s">
        <v>40</v>
      </c>
      <c r="H1" s="90"/>
      <c r="I1" s="90"/>
      <c r="J1" s="90"/>
      <c r="K1" s="90"/>
      <c r="L1" s="90"/>
      <c r="M1" s="90"/>
      <c r="N1" s="90"/>
      <c r="O1" s="90"/>
      <c r="P1" s="90"/>
      <c r="Q1" s="91" t="s">
        <v>54</v>
      </c>
      <c r="R1" s="92"/>
      <c r="S1" s="92"/>
      <c r="T1" s="93"/>
    </row>
    <row r="2" spans="1:20" ht="114.75" customHeight="1" x14ac:dyDescent="0.35">
      <c r="A2" s="98"/>
      <c r="B2" s="39" t="s">
        <v>52</v>
      </c>
      <c r="C2" s="40" t="s">
        <v>34</v>
      </c>
      <c r="D2" s="41" t="s">
        <v>35</v>
      </c>
      <c r="E2" s="42" t="s">
        <v>36</v>
      </c>
      <c r="F2" s="43" t="s">
        <v>37</v>
      </c>
      <c r="G2" s="44" t="str">
        <f>Questionnaire!A10</f>
        <v>Personal responsibility</v>
      </c>
      <c r="H2" s="45" t="str">
        <f>Questionnaire!A11</f>
        <v>Self-preservation</v>
      </c>
      <c r="I2" s="44" t="str">
        <f>Questionnaire!A12</f>
        <v>Good Leadership</v>
      </c>
      <c r="J2" s="45" t="str">
        <f>Questionnaire!C10</f>
        <v>Co-Workers</v>
      </c>
      <c r="K2" s="44" t="str">
        <f>Questionnaire!C11</f>
        <v>When I am having trouble coping</v>
      </c>
      <c r="L2" s="45" t="str">
        <f>Questionnaire!E10</f>
        <v>The desire to contribute to the mission effectively</v>
      </c>
      <c r="M2" s="44" t="str">
        <f>Questionnaire!G10</f>
        <v>When my health is being affected</v>
      </c>
      <c r="N2" s="45" t="str">
        <f>Questionnaire!G12</f>
        <v>Family/Friends</v>
      </c>
      <c r="O2" s="46" t="str">
        <f>Questionnaire!I10</f>
        <v>Self-realization that I am not handling stress and challenges well</v>
      </c>
      <c r="P2" s="45" t="s">
        <v>39</v>
      </c>
      <c r="Q2" s="47" t="s">
        <v>47</v>
      </c>
      <c r="R2" s="48" t="s">
        <v>59</v>
      </c>
      <c r="S2" s="47" t="s">
        <v>48</v>
      </c>
      <c r="T2" s="48" t="s">
        <v>49</v>
      </c>
    </row>
    <row r="3" spans="1:20" x14ac:dyDescent="0.35">
      <c r="A3" s="38">
        <f t="array" ref="A3">IFERROR(INDEX('Raw Data Spreadsheet'!$B$2:$B$5000,MATCH(0,COUNTIF('Counting Table'!$A$2:A2,'Raw Data Spreadsheet'!$B$2:$B$5000),0)),"")</f>
        <v>0</v>
      </c>
      <c r="B3" s="53">
        <f>COUNTIFS('Raw Data Spreadsheet'!$B:$B,'Counting Table'!$A3,'Raw Data Spreadsheet'!$A:$A,"*Blue*")</f>
        <v>0</v>
      </c>
      <c r="C3" s="54">
        <f>COUNTIFS('Raw Data Spreadsheet'!$B:$B,'Counting Table'!$A3,'Raw Data Spreadsheet'!$A:$A,"*Green*")</f>
        <v>0</v>
      </c>
      <c r="D3" s="55">
        <f>COUNTIFS('Raw Data Spreadsheet'!$B:$B,'Counting Table'!$A3,'Raw Data Spreadsheet'!$A:$A,"*Yellow*")</f>
        <v>0</v>
      </c>
      <c r="E3" s="56">
        <f>COUNTIFS('Raw Data Spreadsheet'!$B:$B,'Counting Table'!$A3,'Raw Data Spreadsheet'!$A:$A,"*Orange*")</f>
        <v>0</v>
      </c>
      <c r="F3" s="57">
        <f>COUNTIFS('Raw Data Spreadsheet'!$B:$B,'Counting Table'!$A3,'Raw Data Spreadsheet'!$A:$A,"Ill (Red)")</f>
        <v>0</v>
      </c>
      <c r="G3" s="58">
        <f>COUNTIFS('Raw Data Spreadsheet'!$B:$B,'Counting Table'!$A3,'Raw Data Spreadsheet'!$C:$C,"*Personal Responsibility*")</f>
        <v>0</v>
      </c>
      <c r="H3" s="59">
        <f>COUNTIFS('Raw Data Spreadsheet'!$B:$B,'Counting Table'!$A3,'Raw Data Spreadsheet'!$C:$C,"*Self-preservation*")</f>
        <v>0</v>
      </c>
      <c r="I3" s="58">
        <f>COUNTIFS('Raw Data Spreadsheet'!$B:$B,'Counting Table'!$A3,'Raw Data Spreadsheet'!$C:$C,"*Good Leadership*")</f>
        <v>0</v>
      </c>
      <c r="J3" s="59">
        <f>COUNTIFS('Raw Data Spreadsheet'!$B:$B,'Counting Table'!$A3,'Raw Data Spreadsheet'!$C:$C,"*Co-Workers*")</f>
        <v>0</v>
      </c>
      <c r="K3" s="58">
        <f>COUNTIFS('Raw Data Spreadsheet'!$B:$B,'Counting Table'!$A3,'Raw Data Spreadsheet'!$C:$C,"*When I am having trouble coping*")</f>
        <v>0</v>
      </c>
      <c r="L3" s="59">
        <f>COUNTIFS('Raw Data Spreadsheet'!$B:$B,'Counting Table'!$A3,'Raw Data Spreadsheet'!$C:$C,"*The desire to contribute to the mission effectively*")</f>
        <v>0</v>
      </c>
      <c r="M3" s="60">
        <f>COUNTIFS('Raw Data Spreadsheet'!$B:$B,'Counting Table'!$A3,'Raw Data Spreadsheet'!$C:$C,"*When my health is being affected*")</f>
        <v>0</v>
      </c>
      <c r="N3" s="61">
        <f>COUNTIFS('Raw Data Spreadsheet'!$B:$B,'Counting Table'!$A3,'Raw Data Spreadsheet'!$C:$C,"*Famil/Friends*")</f>
        <v>0</v>
      </c>
      <c r="O3" s="60">
        <f>COUNTIFS('Raw Data Spreadsheet'!$B:$B,'Counting Table'!$A3,'Raw Data Spreadsheet'!$C:$C,"*Self-realization that I am not handling stress and challenges well*")</f>
        <v>0</v>
      </c>
      <c r="P3" s="61">
        <f>COUNTIFS('Raw Data Spreadsheet'!$B:$B,'Counting Table'!$A3,'Raw Data Spreadsheet'!$C:$C,"*Other*")</f>
        <v>0</v>
      </c>
      <c r="Q3" s="62">
        <f>COUNTIFS('Raw Data Spreadsheet'!$B:$B,'Counting Table'!$A3,'Raw Data Spreadsheet'!$G:$G,"*Mental*")</f>
        <v>0</v>
      </c>
      <c r="R3" s="63">
        <f>COUNTIFS('Raw Data Spreadsheet'!$B:$B,'Counting Table'!$A3,'Raw Data Spreadsheet'!$G:$G,"*Physical*")</f>
        <v>0</v>
      </c>
      <c r="S3" s="62">
        <f>COUNTIFS('Raw Data Spreadsheet'!$B:$B,'Counting Table'!$A3,'Raw Data Spreadsheet'!$G:$G,"*Spiritual*")</f>
        <v>0</v>
      </c>
      <c r="T3" s="63">
        <f>COUNTIFS('Raw Data Spreadsheet'!$B:$B,'Counting Table'!$A3,'Raw Data Spreadsheet'!$G:$G,"*Social*")</f>
        <v>0</v>
      </c>
    </row>
    <row r="4" spans="1:20" x14ac:dyDescent="0.35">
      <c r="A4" s="38" t="str">
        <f t="array" ref="A4">IFERROR(INDEX('Raw Data Spreadsheet'!$B$2:$B$5000,MATCH(0,COUNTIF('Counting Table'!$A$2:A3,'Raw Data Spreadsheet'!$B$2:$B$5000),0)),"")</f>
        <v/>
      </c>
      <c r="B4" s="53">
        <f>COUNTIFS('Raw Data Spreadsheet'!$B:$B,'Counting Table'!$A4,'Raw Data Spreadsheet'!$A:$A,"*Blue*")</f>
        <v>0</v>
      </c>
      <c r="C4" s="54">
        <f>COUNTIFS('Raw Data Spreadsheet'!$B:$B,'Counting Table'!$A4,'Raw Data Spreadsheet'!$A:$A,"*Green*")</f>
        <v>0</v>
      </c>
      <c r="D4" s="55">
        <f>COUNTIFS('Raw Data Spreadsheet'!$B:$B,'Counting Table'!$A4,'Raw Data Spreadsheet'!$A:$A,"*Yellow*")</f>
        <v>0</v>
      </c>
      <c r="E4" s="56">
        <f>COUNTIFS('Raw Data Spreadsheet'!$B:$B,'Counting Table'!$A4,'Raw Data Spreadsheet'!$A:$A,"*Orange*")</f>
        <v>0</v>
      </c>
      <c r="F4" s="57">
        <f>COUNTIFS('Raw Data Spreadsheet'!$B:$B,'Counting Table'!$A4,'Raw Data Spreadsheet'!$A:$A,"Ill (Red)")</f>
        <v>0</v>
      </c>
      <c r="G4" s="58">
        <f>COUNTIFS('Raw Data Spreadsheet'!$B:$B,'Counting Table'!$A4,'Raw Data Spreadsheet'!$C:$C,"*Personal Responsibility*")</f>
        <v>0</v>
      </c>
      <c r="H4" s="59">
        <f>COUNTIFS('Raw Data Spreadsheet'!$B:$B,'Counting Table'!$A4,'Raw Data Spreadsheet'!$C:$C,"*Self-preservation*")</f>
        <v>0</v>
      </c>
      <c r="I4" s="58">
        <f>COUNTIFS('Raw Data Spreadsheet'!$B:$B,'Counting Table'!$A4,'Raw Data Spreadsheet'!$C:$C,"*Good Leadership*")</f>
        <v>0</v>
      </c>
      <c r="J4" s="59">
        <f>COUNTIFS('Raw Data Spreadsheet'!$B:$B,'Counting Table'!$A4,'Raw Data Spreadsheet'!$C:$C,"*Co-Workers*")</f>
        <v>0</v>
      </c>
      <c r="K4" s="58">
        <f>COUNTIFS('Raw Data Spreadsheet'!$B:$B,'Counting Table'!$A4,'Raw Data Spreadsheet'!$C:$C,"*When I am having trouble coping*")</f>
        <v>0</v>
      </c>
      <c r="L4" s="59">
        <f>COUNTIFS('Raw Data Spreadsheet'!$B:$B,'Counting Table'!$A4,'Raw Data Spreadsheet'!$C:$C,"*The desire to contribute to the mission effectively*")</f>
        <v>0</v>
      </c>
      <c r="M4" s="60">
        <f>COUNTIFS('Raw Data Spreadsheet'!$B:$B,'Counting Table'!$A4,'Raw Data Spreadsheet'!$C:$C,"*When my health is being affected*")</f>
        <v>0</v>
      </c>
      <c r="N4" s="61">
        <f>COUNTIFS('Raw Data Spreadsheet'!$B:$B,'Counting Table'!$A4,'Raw Data Spreadsheet'!$C:$C,"*Famil/Friends*")</f>
        <v>0</v>
      </c>
      <c r="O4" s="60">
        <f>COUNTIFS('Raw Data Spreadsheet'!$B:$B,'Counting Table'!$A4,'Raw Data Spreadsheet'!$C:$C,"*Self-realization that I am not handling stress and challenges well*")</f>
        <v>0</v>
      </c>
      <c r="P4" s="61">
        <f>COUNTIFS('Raw Data Spreadsheet'!$B:$B,'Counting Table'!$A4,'Raw Data Spreadsheet'!$C:$C,P$2)</f>
        <v>0</v>
      </c>
      <c r="Q4" s="62">
        <f>COUNTIFS('Raw Data Spreadsheet'!$B:$B,'Counting Table'!$A4,'Raw Data Spreadsheet'!$G:$G,"*Mental*")</f>
        <v>0</v>
      </c>
      <c r="R4" s="63">
        <f>COUNTIFS('Raw Data Spreadsheet'!$B:$B,'Counting Table'!$A4,'Raw Data Spreadsheet'!$G:$G,"*Physical*")</f>
        <v>0</v>
      </c>
      <c r="S4" s="62">
        <f>COUNTIFS('Raw Data Spreadsheet'!$B:$B,'Counting Table'!$A4,'Raw Data Spreadsheet'!$G:$G,"*Spiritual*")</f>
        <v>0</v>
      </c>
      <c r="T4" s="63">
        <f>COUNTIFS('Raw Data Spreadsheet'!$B:$B,'Counting Table'!$A4,'Raw Data Spreadsheet'!$G:$G,"*Social*")</f>
        <v>0</v>
      </c>
    </row>
    <row r="5" spans="1:20" x14ac:dyDescent="0.35">
      <c r="A5" s="38" t="str">
        <f t="array" ref="A5">IFERROR(INDEX('Raw Data Spreadsheet'!$B$2:$B$5000,MATCH(0,COUNTIF('Counting Table'!$A$2:A4,'Raw Data Spreadsheet'!$B$2:$B$5000),0)),"")</f>
        <v/>
      </c>
      <c r="B5" s="53">
        <f>COUNTIFS('Raw Data Spreadsheet'!$B:$B,'Counting Table'!$A5,'Raw Data Spreadsheet'!$A:$A,"*Blue*")</f>
        <v>0</v>
      </c>
      <c r="C5" s="54">
        <f>COUNTIFS('Raw Data Spreadsheet'!$B:$B,'Counting Table'!$A5,'Raw Data Spreadsheet'!$A:$A,"*Green*")</f>
        <v>0</v>
      </c>
      <c r="D5" s="55">
        <f>COUNTIFS('Raw Data Spreadsheet'!$B:$B,'Counting Table'!$A5,'Raw Data Spreadsheet'!$A:$A,"*Yellow*")</f>
        <v>0</v>
      </c>
      <c r="E5" s="56">
        <f>COUNTIFS('Raw Data Spreadsheet'!$B:$B,'Counting Table'!$A5,'Raw Data Spreadsheet'!$A:$A,"*Orange*")</f>
        <v>0</v>
      </c>
      <c r="F5" s="57">
        <f>COUNTIFS('Raw Data Spreadsheet'!$B:$B,'Counting Table'!$A5,'Raw Data Spreadsheet'!$A:$A,"Ill (Red)")</f>
        <v>0</v>
      </c>
      <c r="G5" s="58">
        <f>COUNTIFS('Raw Data Spreadsheet'!$B:$B,'Counting Table'!$A5,'Raw Data Spreadsheet'!$C:$C,"*Personal Responsibility*")</f>
        <v>0</v>
      </c>
      <c r="H5" s="59">
        <f>COUNTIFS('Raw Data Spreadsheet'!$B:$B,'Counting Table'!$A5,'Raw Data Spreadsheet'!$C:$C,"*Self-preservation*")</f>
        <v>0</v>
      </c>
      <c r="I5" s="58">
        <f>COUNTIFS('Raw Data Spreadsheet'!$B:$B,'Counting Table'!$A5,'Raw Data Spreadsheet'!$C:$C,"*Good Leadership*")</f>
        <v>0</v>
      </c>
      <c r="J5" s="59">
        <f>COUNTIFS('Raw Data Spreadsheet'!$B:$B,'Counting Table'!$A5,'Raw Data Spreadsheet'!$C:$C,"*Co-Workers*")</f>
        <v>0</v>
      </c>
      <c r="K5" s="58">
        <f>COUNTIFS('Raw Data Spreadsheet'!$B:$B,'Counting Table'!$A5,'Raw Data Spreadsheet'!$C:$C,"*When I am having trouble coping*")</f>
        <v>0</v>
      </c>
      <c r="L5" s="59">
        <f>COUNTIFS('Raw Data Spreadsheet'!$B:$B,'Counting Table'!$A5,'Raw Data Spreadsheet'!$C:$C,"*The desire to contribute to the mission effectively*")</f>
        <v>0</v>
      </c>
      <c r="M5" s="60">
        <f>COUNTIFS('Raw Data Spreadsheet'!$B:$B,'Counting Table'!$A5,'Raw Data Spreadsheet'!$C:$C,"*When my health is being affected*")</f>
        <v>0</v>
      </c>
      <c r="N5" s="61">
        <f>COUNTIFS('Raw Data Spreadsheet'!$B:$B,'Counting Table'!$A5,'Raw Data Spreadsheet'!$C:$C,"*Famil/Friends*")</f>
        <v>0</v>
      </c>
      <c r="O5" s="60">
        <f>COUNTIFS('Raw Data Spreadsheet'!$B:$B,'Counting Table'!$A5,'Raw Data Spreadsheet'!$C:$C,"*Self-realization that I am not handling stress and challenges well*")</f>
        <v>0</v>
      </c>
      <c r="P5" s="61">
        <f>COUNTIFS('Raw Data Spreadsheet'!$B:$B,'Counting Table'!$A5,'Raw Data Spreadsheet'!$C:$C,P$2)</f>
        <v>0</v>
      </c>
      <c r="Q5" s="62">
        <f>COUNTIFS('Raw Data Spreadsheet'!$B:$B,'Counting Table'!$A5,'Raw Data Spreadsheet'!$G:$G,"*Mental*")</f>
        <v>0</v>
      </c>
      <c r="R5" s="63">
        <f>COUNTIFS('Raw Data Spreadsheet'!$B:$B,'Counting Table'!$A5,'Raw Data Spreadsheet'!$G:$G,"*Physical*")</f>
        <v>0</v>
      </c>
      <c r="S5" s="62">
        <f>COUNTIFS('Raw Data Spreadsheet'!$B:$B,'Counting Table'!$A5,'Raw Data Spreadsheet'!$G:$G,"*Spiritual*")</f>
        <v>0</v>
      </c>
      <c r="T5" s="63">
        <f>COUNTIFS('Raw Data Spreadsheet'!$B:$B,'Counting Table'!$A5,'Raw Data Spreadsheet'!$G:$G,"*Social*")</f>
        <v>0</v>
      </c>
    </row>
    <row r="6" spans="1:20" x14ac:dyDescent="0.35">
      <c r="A6" s="38" t="str">
        <f t="array" ref="A6">IFERROR(INDEX('Raw Data Spreadsheet'!$B$2:$B$5000,MATCH(0,COUNTIF('Counting Table'!$A$2:A5,'Raw Data Spreadsheet'!$B$2:$B$5000),0)),"")</f>
        <v/>
      </c>
      <c r="B6" s="53">
        <f>COUNTIFS('Raw Data Spreadsheet'!$B:$B,'Counting Table'!$A6,'Raw Data Spreadsheet'!$A:$A,"*Blue*")</f>
        <v>0</v>
      </c>
      <c r="C6" s="54">
        <f>COUNTIFS('Raw Data Spreadsheet'!$B:$B,'Counting Table'!$A6,'Raw Data Spreadsheet'!$A:$A,"*Green*")</f>
        <v>0</v>
      </c>
      <c r="D6" s="55">
        <f>COUNTIFS('Raw Data Spreadsheet'!$B:$B,'Counting Table'!$A6,'Raw Data Spreadsheet'!$A:$A,"*Yellow*")</f>
        <v>0</v>
      </c>
      <c r="E6" s="56">
        <f>COUNTIFS('Raw Data Spreadsheet'!$B:$B,'Counting Table'!$A6,'Raw Data Spreadsheet'!$A:$A,"*Orange*")</f>
        <v>0</v>
      </c>
      <c r="F6" s="57">
        <f>COUNTIFS('Raw Data Spreadsheet'!$B:$B,'Counting Table'!$A6,'Raw Data Spreadsheet'!$A:$A,"Ill (Red)")</f>
        <v>0</v>
      </c>
      <c r="G6" s="58">
        <f>COUNTIFS('Raw Data Spreadsheet'!$B:$B,'Counting Table'!$A6,'Raw Data Spreadsheet'!$C:$C,"*Personal Responsibility*")</f>
        <v>0</v>
      </c>
      <c r="H6" s="59">
        <f>COUNTIFS('Raw Data Spreadsheet'!$B:$B,'Counting Table'!$A6,'Raw Data Spreadsheet'!$C:$C,"*Self-preservation*")</f>
        <v>0</v>
      </c>
      <c r="I6" s="58">
        <f>COUNTIFS('Raw Data Spreadsheet'!$B:$B,'Counting Table'!$A6,'Raw Data Spreadsheet'!$C:$C,"*Good Leadership*")</f>
        <v>0</v>
      </c>
      <c r="J6" s="59">
        <f>COUNTIFS('Raw Data Spreadsheet'!$B:$B,'Counting Table'!$A6,'Raw Data Spreadsheet'!$C:$C,"*Co-Workers*")</f>
        <v>0</v>
      </c>
      <c r="K6" s="58">
        <f>COUNTIFS('Raw Data Spreadsheet'!$B:$B,'Counting Table'!$A6,'Raw Data Spreadsheet'!$C:$C,"*When I am having trouble coping*")</f>
        <v>0</v>
      </c>
      <c r="L6" s="59">
        <f>COUNTIFS('Raw Data Spreadsheet'!$B:$B,'Counting Table'!$A6,'Raw Data Spreadsheet'!$C:$C,"*The desire to contribute to the mission effectively*")</f>
        <v>0</v>
      </c>
      <c r="M6" s="60">
        <f>COUNTIFS('Raw Data Spreadsheet'!$B:$B,'Counting Table'!$A6,'Raw Data Spreadsheet'!$C:$C,"*When my health is being affected*")</f>
        <v>0</v>
      </c>
      <c r="N6" s="61">
        <f>COUNTIFS('Raw Data Spreadsheet'!$B:$B,'Counting Table'!$A6,'Raw Data Spreadsheet'!$C:$C,"*Famil/Friends*")</f>
        <v>0</v>
      </c>
      <c r="O6" s="60">
        <f>COUNTIFS('Raw Data Spreadsheet'!$B:$B,'Counting Table'!$A6,'Raw Data Spreadsheet'!$C:$C,"*Self-realization that I am not handling stress and challenges well*")</f>
        <v>0</v>
      </c>
      <c r="P6" s="61">
        <f>COUNTIFS('Raw Data Spreadsheet'!$B:$B,'Counting Table'!$A6,'Raw Data Spreadsheet'!$C:$C,P$2)</f>
        <v>0</v>
      </c>
      <c r="Q6" s="62">
        <f>COUNTIFS('Raw Data Spreadsheet'!$B:$B,'Counting Table'!$A6,'Raw Data Spreadsheet'!$G:$G,"*Mental*")</f>
        <v>0</v>
      </c>
      <c r="R6" s="63">
        <f>COUNTIFS('Raw Data Spreadsheet'!$B:$B,'Counting Table'!$A6,'Raw Data Spreadsheet'!$G:$G,"*Physical*")</f>
        <v>0</v>
      </c>
      <c r="S6" s="62">
        <f>COUNTIFS('Raw Data Spreadsheet'!$B:$B,'Counting Table'!$A6,'Raw Data Spreadsheet'!$G:$G,"*Spiritual*")</f>
        <v>0</v>
      </c>
      <c r="T6" s="63">
        <f>COUNTIFS('Raw Data Spreadsheet'!$B:$B,'Counting Table'!$A6,'Raw Data Spreadsheet'!$G:$G,"*Social*")</f>
        <v>0</v>
      </c>
    </row>
    <row r="7" spans="1:20" x14ac:dyDescent="0.35">
      <c r="A7" s="38" t="str">
        <f t="array" ref="A7">IFERROR(INDEX('Raw Data Spreadsheet'!$B$2:$B$5000,MATCH(0,COUNTIF('Counting Table'!$A$2:A6,'Raw Data Spreadsheet'!$B$2:$B$5000),0)),"")</f>
        <v/>
      </c>
      <c r="B7" s="53">
        <f>COUNTIFS('Raw Data Spreadsheet'!$B:$B,'Counting Table'!$A7,'Raw Data Spreadsheet'!$A:$A,"*Blue*")</f>
        <v>0</v>
      </c>
      <c r="C7" s="54">
        <f>COUNTIFS('Raw Data Spreadsheet'!$B:$B,'Counting Table'!$A7,'Raw Data Spreadsheet'!$A:$A,"*Green*")</f>
        <v>0</v>
      </c>
      <c r="D7" s="55">
        <f>COUNTIFS('Raw Data Spreadsheet'!$B:$B,'Counting Table'!$A7,'Raw Data Spreadsheet'!$A:$A,"*Yellow*")</f>
        <v>0</v>
      </c>
      <c r="E7" s="56">
        <f>COUNTIFS('Raw Data Spreadsheet'!$B:$B,'Counting Table'!$A7,'Raw Data Spreadsheet'!$A:$A,"*Orange*")</f>
        <v>0</v>
      </c>
      <c r="F7" s="57">
        <f>COUNTIFS('Raw Data Spreadsheet'!$B:$B,'Counting Table'!$A7,'Raw Data Spreadsheet'!$A:$A,"Ill (Red)")</f>
        <v>0</v>
      </c>
      <c r="G7" s="58">
        <f>COUNTIFS('Raw Data Spreadsheet'!$B:$B,'Counting Table'!$A7,'Raw Data Spreadsheet'!$C:$C,"*Personal Responsibility*")</f>
        <v>0</v>
      </c>
      <c r="H7" s="59">
        <f>COUNTIFS('Raw Data Spreadsheet'!$B:$B,'Counting Table'!$A7,'Raw Data Spreadsheet'!$C:$C,"*Self-preservation*")</f>
        <v>0</v>
      </c>
      <c r="I7" s="58">
        <f>COUNTIFS('Raw Data Spreadsheet'!$B:$B,'Counting Table'!$A7,'Raw Data Spreadsheet'!$C:$C,"*Good Leadership*")</f>
        <v>0</v>
      </c>
      <c r="J7" s="59">
        <f>COUNTIFS('Raw Data Spreadsheet'!$B:$B,'Counting Table'!$A7,'Raw Data Spreadsheet'!$C:$C,"*Co-Workers*")</f>
        <v>0</v>
      </c>
      <c r="K7" s="58">
        <f>COUNTIFS('Raw Data Spreadsheet'!$B:$B,'Counting Table'!$A7,'Raw Data Spreadsheet'!$C:$C,"*When I am having trouble coping*")</f>
        <v>0</v>
      </c>
      <c r="L7" s="59">
        <f>COUNTIFS('Raw Data Spreadsheet'!$B:$B,'Counting Table'!$A7,'Raw Data Spreadsheet'!$C:$C,"*The desire to contribute to the mission effectively*")</f>
        <v>0</v>
      </c>
      <c r="M7" s="60">
        <f>COUNTIFS('Raw Data Spreadsheet'!$B:$B,'Counting Table'!$A7,'Raw Data Spreadsheet'!$C:$C,"*When my health is being affected*")</f>
        <v>0</v>
      </c>
      <c r="N7" s="61">
        <f>COUNTIFS('Raw Data Spreadsheet'!$B:$B,'Counting Table'!$A7,'Raw Data Spreadsheet'!$C:$C,"*Famil/Friends*")</f>
        <v>0</v>
      </c>
      <c r="O7" s="60">
        <f>COUNTIFS('Raw Data Spreadsheet'!$B:$B,'Counting Table'!$A7,'Raw Data Spreadsheet'!$C:$C,"*Self-realization that I am not handling stress and challenges well*")</f>
        <v>0</v>
      </c>
      <c r="P7" s="61">
        <f>COUNTIFS('Raw Data Spreadsheet'!$B:$B,'Counting Table'!$A7,'Raw Data Spreadsheet'!$C:$C,P$2)</f>
        <v>0</v>
      </c>
      <c r="Q7" s="62">
        <f>COUNTIFS('Raw Data Spreadsheet'!$B:$B,'Counting Table'!$A7,'Raw Data Spreadsheet'!$G:$G,"*Mental*")</f>
        <v>0</v>
      </c>
      <c r="R7" s="63">
        <f>COUNTIFS('Raw Data Spreadsheet'!$B:$B,'Counting Table'!$A7,'Raw Data Spreadsheet'!$G:$G,"*Physical*")</f>
        <v>0</v>
      </c>
      <c r="S7" s="62">
        <f>COUNTIFS('Raw Data Spreadsheet'!$B:$B,'Counting Table'!$A7,'Raw Data Spreadsheet'!$G:$G,"*Spiritual*")</f>
        <v>0</v>
      </c>
      <c r="T7" s="63">
        <f>COUNTIFS('Raw Data Spreadsheet'!$B:$B,'Counting Table'!$A7,'Raw Data Spreadsheet'!$G:$G,"*Social*")</f>
        <v>0</v>
      </c>
    </row>
    <row r="8" spans="1:20" x14ac:dyDescent="0.35">
      <c r="A8" s="38" t="str">
        <f t="array" ref="A8">IFERROR(INDEX('Raw Data Spreadsheet'!$B$2:$B$5000,MATCH(0,COUNTIF('Counting Table'!$A$2:A7,'Raw Data Spreadsheet'!$B$2:$B$5000),0)),"")</f>
        <v/>
      </c>
      <c r="B8" s="53">
        <f>COUNTIFS('Raw Data Spreadsheet'!$B:$B,'Counting Table'!$A8,'Raw Data Spreadsheet'!$A:$A,"*Blue*")</f>
        <v>0</v>
      </c>
      <c r="C8" s="54">
        <f>COUNTIFS('Raw Data Spreadsheet'!$B:$B,'Counting Table'!$A8,'Raw Data Spreadsheet'!$A:$A,"*Green*")</f>
        <v>0</v>
      </c>
      <c r="D8" s="55">
        <f>COUNTIFS('Raw Data Spreadsheet'!$B:$B,'Counting Table'!$A8,'Raw Data Spreadsheet'!$A:$A,"*Yellow*")</f>
        <v>0</v>
      </c>
      <c r="E8" s="56">
        <f>COUNTIFS('Raw Data Spreadsheet'!$B:$B,'Counting Table'!$A8,'Raw Data Spreadsheet'!$A:$A,"*Orange*")</f>
        <v>0</v>
      </c>
      <c r="F8" s="57">
        <f>COUNTIFS('Raw Data Spreadsheet'!$B:$B,'Counting Table'!$A8,'Raw Data Spreadsheet'!$A:$A,"Ill (Red)")</f>
        <v>0</v>
      </c>
      <c r="G8" s="58">
        <f>COUNTIFS('Raw Data Spreadsheet'!$B:$B,'Counting Table'!$A8,'Raw Data Spreadsheet'!$C:$C,"*Personal Responsibility*")</f>
        <v>0</v>
      </c>
      <c r="H8" s="59">
        <f>COUNTIFS('Raw Data Spreadsheet'!$B:$B,'Counting Table'!$A8,'Raw Data Spreadsheet'!$C:$C,"*Self-preservation*")</f>
        <v>0</v>
      </c>
      <c r="I8" s="58">
        <f>COUNTIFS('Raw Data Spreadsheet'!$B:$B,'Counting Table'!$A8,'Raw Data Spreadsheet'!$C:$C,"*Good Leadership*")</f>
        <v>0</v>
      </c>
      <c r="J8" s="59">
        <f>COUNTIFS('Raw Data Spreadsheet'!$B:$B,'Counting Table'!$A8,'Raw Data Spreadsheet'!$C:$C,"*Co-Workers*")</f>
        <v>0</v>
      </c>
      <c r="K8" s="58">
        <f>COUNTIFS('Raw Data Spreadsheet'!$B:$B,'Counting Table'!$A8,'Raw Data Spreadsheet'!$C:$C,"*When I am having trouble coping*")</f>
        <v>0</v>
      </c>
      <c r="L8" s="59">
        <f>COUNTIFS('Raw Data Spreadsheet'!$B:$B,'Counting Table'!$A8,'Raw Data Spreadsheet'!$C:$C,"*The desire to contribute to the mission effectively*")</f>
        <v>0</v>
      </c>
      <c r="M8" s="60">
        <f>COUNTIFS('Raw Data Spreadsheet'!$B:$B,'Counting Table'!$A8,'Raw Data Spreadsheet'!$C:$C,"*When my health is being affected*")</f>
        <v>0</v>
      </c>
      <c r="N8" s="61">
        <f>COUNTIFS('Raw Data Spreadsheet'!$B:$B,'Counting Table'!$A8,'Raw Data Spreadsheet'!$C:$C,"*Famil/Friends*")</f>
        <v>0</v>
      </c>
      <c r="O8" s="60">
        <f>COUNTIFS('Raw Data Spreadsheet'!$B:$B,'Counting Table'!$A8,'Raw Data Spreadsheet'!$C:$C,"*Self-realization that I am not handling stress and challenges well*")</f>
        <v>0</v>
      </c>
      <c r="P8" s="61">
        <f>COUNTIFS('Raw Data Spreadsheet'!$B:$B,'Counting Table'!$A8,'Raw Data Spreadsheet'!$C:$C,P$2)</f>
        <v>0</v>
      </c>
      <c r="Q8" s="62">
        <f>COUNTIFS('Raw Data Spreadsheet'!$B:$B,'Counting Table'!$A8,'Raw Data Spreadsheet'!$G:$G,"*Mental*")</f>
        <v>0</v>
      </c>
      <c r="R8" s="63">
        <f>COUNTIFS('Raw Data Spreadsheet'!$B:$B,'Counting Table'!$A8,'Raw Data Spreadsheet'!$G:$G,"*Physical*")</f>
        <v>0</v>
      </c>
      <c r="S8" s="62">
        <f>COUNTIFS('Raw Data Spreadsheet'!$B:$B,'Counting Table'!$A8,'Raw Data Spreadsheet'!$G:$G,"*Spiritual*")</f>
        <v>0</v>
      </c>
      <c r="T8" s="63">
        <f>COUNTIFS('Raw Data Spreadsheet'!$B:$B,'Counting Table'!$A8,'Raw Data Spreadsheet'!$G:$G,"*Social*")</f>
        <v>0</v>
      </c>
    </row>
    <row r="9" spans="1:20" x14ac:dyDescent="0.35">
      <c r="A9" s="38" t="str">
        <f t="array" ref="A9">IFERROR(INDEX('Raw Data Spreadsheet'!$B$2:$B$5000,MATCH(0,COUNTIF('Counting Table'!$A$2:A8,'Raw Data Spreadsheet'!$B$2:$B$5000),0)),"")</f>
        <v/>
      </c>
      <c r="B9" s="53">
        <f>COUNTIFS('Raw Data Spreadsheet'!$B:$B,'Counting Table'!$A9,'Raw Data Spreadsheet'!$A:$A,"*Blue*")</f>
        <v>0</v>
      </c>
      <c r="C9" s="54">
        <f>COUNTIFS('Raw Data Spreadsheet'!$B:$B,'Counting Table'!$A9,'Raw Data Spreadsheet'!$A:$A,"*Green*")</f>
        <v>0</v>
      </c>
      <c r="D9" s="55">
        <f>COUNTIFS('Raw Data Spreadsheet'!$B:$B,'Counting Table'!$A9,'Raw Data Spreadsheet'!$A:$A,"*Yellow*")</f>
        <v>0</v>
      </c>
      <c r="E9" s="56">
        <f>COUNTIFS('Raw Data Spreadsheet'!$B:$B,'Counting Table'!$A9,'Raw Data Spreadsheet'!$A:$A,"*Orange*")</f>
        <v>0</v>
      </c>
      <c r="F9" s="57">
        <f>COUNTIFS('Raw Data Spreadsheet'!$B:$B,'Counting Table'!$A9,'Raw Data Spreadsheet'!$A:$A,"Ill (Red)")</f>
        <v>0</v>
      </c>
      <c r="G9" s="58">
        <f>COUNTIFS('Raw Data Spreadsheet'!$B:$B,'Counting Table'!$A9,'Raw Data Spreadsheet'!$C:$C,"*Personal Responsibility*")</f>
        <v>0</v>
      </c>
      <c r="H9" s="59">
        <f>COUNTIFS('Raw Data Spreadsheet'!$B:$B,'Counting Table'!$A9,'Raw Data Spreadsheet'!$C:$C,"*Self-preservation*")</f>
        <v>0</v>
      </c>
      <c r="I9" s="58">
        <f>COUNTIFS('Raw Data Spreadsheet'!$B:$B,'Counting Table'!$A9,'Raw Data Spreadsheet'!$C:$C,"*Good Leadership*")</f>
        <v>0</v>
      </c>
      <c r="J9" s="59">
        <f>COUNTIFS('Raw Data Spreadsheet'!$B:$B,'Counting Table'!$A9,'Raw Data Spreadsheet'!$C:$C,"*Co-Workers*")</f>
        <v>0</v>
      </c>
      <c r="K9" s="58">
        <f>COUNTIFS('Raw Data Spreadsheet'!$B:$B,'Counting Table'!$A9,'Raw Data Spreadsheet'!$C:$C,"*When I am having trouble coping*")</f>
        <v>0</v>
      </c>
      <c r="L9" s="59">
        <f>COUNTIFS('Raw Data Spreadsheet'!$B:$B,'Counting Table'!$A9,'Raw Data Spreadsheet'!$C:$C,"*The desire to contribute to the mission effectively*")</f>
        <v>0</v>
      </c>
      <c r="M9" s="60">
        <f>COUNTIFS('Raw Data Spreadsheet'!$B:$B,'Counting Table'!$A9,'Raw Data Spreadsheet'!$C:$C,"*When my health is being affected*")</f>
        <v>0</v>
      </c>
      <c r="N9" s="61">
        <f>COUNTIFS('Raw Data Spreadsheet'!$B:$B,'Counting Table'!$A9,'Raw Data Spreadsheet'!$C:$C,"*Famil/Friends*")</f>
        <v>0</v>
      </c>
      <c r="O9" s="60">
        <f>COUNTIFS('Raw Data Spreadsheet'!$B:$B,'Counting Table'!$A9,'Raw Data Spreadsheet'!$C:$C,"*Self-realization that I am not handling stress and challenges well*")</f>
        <v>0</v>
      </c>
      <c r="P9" s="61">
        <f>COUNTIFS('Raw Data Spreadsheet'!$B:$B,'Counting Table'!$A9,'Raw Data Spreadsheet'!$C:$C,P$2)</f>
        <v>0</v>
      </c>
      <c r="Q9" s="62">
        <f>COUNTIFS('Raw Data Spreadsheet'!$B:$B,'Counting Table'!$A9,'Raw Data Spreadsheet'!$G:$G,"*Mental*")</f>
        <v>0</v>
      </c>
      <c r="R9" s="63">
        <f>COUNTIFS('Raw Data Spreadsheet'!$B:$B,'Counting Table'!$A9,'Raw Data Spreadsheet'!$G:$G,"*Physical*")</f>
        <v>0</v>
      </c>
      <c r="S9" s="62">
        <f>COUNTIFS('Raw Data Spreadsheet'!$B:$B,'Counting Table'!$A9,'Raw Data Spreadsheet'!$G:$G,"*Spiritual*")</f>
        <v>0</v>
      </c>
      <c r="T9" s="63">
        <f>COUNTIFS('Raw Data Spreadsheet'!$B:$B,'Counting Table'!$A9,'Raw Data Spreadsheet'!$G:$G,"*Social*")</f>
        <v>0</v>
      </c>
    </row>
    <row r="10" spans="1:20" x14ac:dyDescent="0.35">
      <c r="A10" s="38" t="str">
        <f t="array" ref="A10">IFERROR(INDEX('Raw Data Spreadsheet'!$B$2:$B$5000,MATCH(0,COUNTIF('Counting Table'!$A$2:A9,'Raw Data Spreadsheet'!$B$2:$B$5000),0)),"")</f>
        <v/>
      </c>
      <c r="B10" s="53">
        <f>COUNTIFS('Raw Data Spreadsheet'!$B:$B,'Counting Table'!$A10,'Raw Data Spreadsheet'!$A:$A,"*Blue*")</f>
        <v>0</v>
      </c>
      <c r="C10" s="54">
        <f>COUNTIFS('Raw Data Spreadsheet'!$B:$B,'Counting Table'!$A10,'Raw Data Spreadsheet'!$A:$A,"*Green*")</f>
        <v>0</v>
      </c>
      <c r="D10" s="55">
        <f>COUNTIFS('Raw Data Spreadsheet'!$B:$B,'Counting Table'!$A10,'Raw Data Spreadsheet'!$A:$A,"*Yellow*")</f>
        <v>0</v>
      </c>
      <c r="E10" s="56">
        <f>COUNTIFS('Raw Data Spreadsheet'!$B:$B,'Counting Table'!$A10,'Raw Data Spreadsheet'!$A:$A,"*Orange*")</f>
        <v>0</v>
      </c>
      <c r="F10" s="57">
        <f>COUNTIFS('Raw Data Spreadsheet'!$B:$B,'Counting Table'!$A10,'Raw Data Spreadsheet'!$A:$A,"Ill (Red)")</f>
        <v>0</v>
      </c>
      <c r="G10" s="58">
        <f>COUNTIFS('Raw Data Spreadsheet'!$B:$B,'Counting Table'!$A10,'Raw Data Spreadsheet'!$C:$C,"*Personal Responsibility*")</f>
        <v>0</v>
      </c>
      <c r="H10" s="59">
        <f>COUNTIFS('Raw Data Spreadsheet'!$B:$B,'Counting Table'!$A10,'Raw Data Spreadsheet'!$C:$C,"*Self-preservation*")</f>
        <v>0</v>
      </c>
      <c r="I10" s="58">
        <f>COUNTIFS('Raw Data Spreadsheet'!$B:$B,'Counting Table'!$A10,'Raw Data Spreadsheet'!$C:$C,"*Good Leadership*")</f>
        <v>0</v>
      </c>
      <c r="J10" s="59">
        <f>COUNTIFS('Raw Data Spreadsheet'!$B:$B,'Counting Table'!$A10,'Raw Data Spreadsheet'!$C:$C,"*Co-Workers*")</f>
        <v>0</v>
      </c>
      <c r="K10" s="58">
        <f>COUNTIFS('Raw Data Spreadsheet'!$B:$B,'Counting Table'!$A10,'Raw Data Spreadsheet'!$C:$C,"*When I am having trouble coping*")</f>
        <v>0</v>
      </c>
      <c r="L10" s="59">
        <f>COUNTIFS('Raw Data Spreadsheet'!$B:$B,'Counting Table'!$A10,'Raw Data Spreadsheet'!$C:$C,"*The desire to contribute to the mission effectively*")</f>
        <v>0</v>
      </c>
      <c r="M10" s="60">
        <f>COUNTIFS('Raw Data Spreadsheet'!$B:$B,'Counting Table'!$A10,'Raw Data Spreadsheet'!$C:$C,"*When my health is being affected*")</f>
        <v>0</v>
      </c>
      <c r="N10" s="61">
        <f>COUNTIFS('Raw Data Spreadsheet'!$B:$B,'Counting Table'!$A10,'Raw Data Spreadsheet'!$C:$C,"*Famil/Friends*")</f>
        <v>0</v>
      </c>
      <c r="O10" s="60">
        <f>COUNTIFS('Raw Data Spreadsheet'!$B:$B,'Counting Table'!$A10,'Raw Data Spreadsheet'!$C:$C,"*Self-realization that I am not handling stress and challenges well*")</f>
        <v>0</v>
      </c>
      <c r="P10" s="61">
        <f>COUNTIFS('Raw Data Spreadsheet'!$B:$B,'Counting Table'!$A10,'Raw Data Spreadsheet'!$C:$C,P$2)</f>
        <v>0</v>
      </c>
      <c r="Q10" s="62">
        <f>COUNTIFS('Raw Data Spreadsheet'!$B:$B,'Counting Table'!$A10,'Raw Data Spreadsheet'!$G:$G,"*Mental*")</f>
        <v>0</v>
      </c>
      <c r="R10" s="63">
        <f>COUNTIFS('Raw Data Spreadsheet'!$B:$B,'Counting Table'!$A10,'Raw Data Spreadsheet'!$G:$G,"*Physical*")</f>
        <v>0</v>
      </c>
      <c r="S10" s="62">
        <f>COUNTIFS('Raw Data Spreadsheet'!$B:$B,'Counting Table'!$A10,'Raw Data Spreadsheet'!$G:$G,"*Spiritual*")</f>
        <v>0</v>
      </c>
      <c r="T10" s="63">
        <f>COUNTIFS('Raw Data Spreadsheet'!$B:$B,'Counting Table'!$A10,'Raw Data Spreadsheet'!$G:$G,"*Social*")</f>
        <v>0</v>
      </c>
    </row>
    <row r="11" spans="1:20" x14ac:dyDescent="0.35">
      <c r="A11" s="38" t="str">
        <f t="array" ref="A11">IFERROR(INDEX('Raw Data Spreadsheet'!$B$2:$B$5000,MATCH(0,COUNTIF('Counting Table'!$A$2:A10,'Raw Data Spreadsheet'!$B$2:$B$5000),0)),"")</f>
        <v/>
      </c>
      <c r="B11" s="53">
        <f>COUNTIFS('Raw Data Spreadsheet'!$B:$B,'Counting Table'!$A11,'Raw Data Spreadsheet'!$A:$A,"*Blue*")</f>
        <v>0</v>
      </c>
      <c r="C11" s="54">
        <f>COUNTIFS('Raw Data Spreadsheet'!$B:$B,'Counting Table'!$A11,'Raw Data Spreadsheet'!$A:$A,"*Green*")</f>
        <v>0</v>
      </c>
      <c r="D11" s="55">
        <f>COUNTIFS('Raw Data Spreadsheet'!$B:$B,'Counting Table'!$A11,'Raw Data Spreadsheet'!$A:$A,"*Yellow*")</f>
        <v>0</v>
      </c>
      <c r="E11" s="56">
        <f>COUNTIFS('Raw Data Spreadsheet'!$B:$B,'Counting Table'!$A11,'Raw Data Spreadsheet'!$A:$A,"*Orange*")</f>
        <v>0</v>
      </c>
      <c r="F11" s="57">
        <f>COUNTIFS('Raw Data Spreadsheet'!$B:$B,'Counting Table'!$A11,'Raw Data Spreadsheet'!$A:$A,"Ill (Red)")</f>
        <v>0</v>
      </c>
      <c r="G11" s="58">
        <f>COUNTIFS('Raw Data Spreadsheet'!$B:$B,'Counting Table'!$A11,'Raw Data Spreadsheet'!$C:$C,"*Personal Responsibility*")</f>
        <v>0</v>
      </c>
      <c r="H11" s="59">
        <f>COUNTIFS('Raw Data Spreadsheet'!$B:$B,'Counting Table'!$A11,'Raw Data Spreadsheet'!$C:$C,"*Self-preservation*")</f>
        <v>0</v>
      </c>
      <c r="I11" s="58">
        <f>COUNTIFS('Raw Data Spreadsheet'!$B:$B,'Counting Table'!$A11,'Raw Data Spreadsheet'!$C:$C,"*Good Leadership*")</f>
        <v>0</v>
      </c>
      <c r="J11" s="59">
        <f>COUNTIFS('Raw Data Spreadsheet'!$B:$B,'Counting Table'!$A11,'Raw Data Spreadsheet'!$C:$C,"*Co-Workers*")</f>
        <v>0</v>
      </c>
      <c r="K11" s="58">
        <f>COUNTIFS('Raw Data Spreadsheet'!$B:$B,'Counting Table'!$A11,'Raw Data Spreadsheet'!$C:$C,"*When I am having trouble coping*")</f>
        <v>0</v>
      </c>
      <c r="L11" s="59">
        <f>COUNTIFS('Raw Data Spreadsheet'!$B:$B,'Counting Table'!$A11,'Raw Data Spreadsheet'!$C:$C,"*The desire to contribute to the mission effectively*")</f>
        <v>0</v>
      </c>
      <c r="M11" s="60">
        <f>COUNTIFS('Raw Data Spreadsheet'!$B:$B,'Counting Table'!$A11,'Raw Data Spreadsheet'!$C:$C,"*When my health is being affected*")</f>
        <v>0</v>
      </c>
      <c r="N11" s="61">
        <f>COUNTIFS('Raw Data Spreadsheet'!$B:$B,'Counting Table'!$A11,'Raw Data Spreadsheet'!$C:$C,"*Famil/Friends*")</f>
        <v>0</v>
      </c>
      <c r="O11" s="60">
        <f>COUNTIFS('Raw Data Spreadsheet'!$B:$B,'Counting Table'!$A11,'Raw Data Spreadsheet'!$C:$C,"*Self-realization that I am not handling stress and challenges well*")</f>
        <v>0</v>
      </c>
      <c r="P11" s="61">
        <f>COUNTIFS('Raw Data Spreadsheet'!$B:$B,'Counting Table'!$A11,'Raw Data Spreadsheet'!$C:$C,P$2)</f>
        <v>0</v>
      </c>
      <c r="Q11" s="62">
        <f>COUNTIFS('Raw Data Spreadsheet'!$B:$B,'Counting Table'!$A11,'Raw Data Spreadsheet'!$G:$G,"*Mental*")</f>
        <v>0</v>
      </c>
      <c r="R11" s="63">
        <f>COUNTIFS('Raw Data Spreadsheet'!$B:$B,'Counting Table'!$A11,'Raw Data Spreadsheet'!$G:$G,"*Physical*")</f>
        <v>0</v>
      </c>
      <c r="S11" s="62">
        <f>COUNTIFS('Raw Data Spreadsheet'!$B:$B,'Counting Table'!$A11,'Raw Data Spreadsheet'!$G:$G,"*Spiritual*")</f>
        <v>0</v>
      </c>
      <c r="T11" s="63">
        <f>COUNTIFS('Raw Data Spreadsheet'!$B:$B,'Counting Table'!$A11,'Raw Data Spreadsheet'!$G:$G,"*Social*")</f>
        <v>0</v>
      </c>
    </row>
    <row r="12" spans="1:20" x14ac:dyDescent="0.35">
      <c r="A12" s="38" t="str">
        <f t="array" ref="A12">IFERROR(INDEX('Raw Data Spreadsheet'!$B$2:$B$5000,MATCH(0,COUNTIF('Counting Table'!$A$2:A11,'Raw Data Spreadsheet'!$B$2:$B$5000),0)),"")</f>
        <v/>
      </c>
      <c r="B12" s="53">
        <f>COUNTIFS('Raw Data Spreadsheet'!$B:$B,'Counting Table'!$A12,'Raw Data Spreadsheet'!$A:$A,"*Blue*")</f>
        <v>0</v>
      </c>
      <c r="C12" s="54">
        <f>COUNTIFS('Raw Data Spreadsheet'!$B:$B,'Counting Table'!$A12,'Raw Data Spreadsheet'!$A:$A,"*Green*")</f>
        <v>0</v>
      </c>
      <c r="D12" s="55">
        <f>COUNTIFS('Raw Data Spreadsheet'!$B:$B,'Counting Table'!$A12,'Raw Data Spreadsheet'!$A:$A,"*Yellow*")</f>
        <v>0</v>
      </c>
      <c r="E12" s="56">
        <f>COUNTIFS('Raw Data Spreadsheet'!$B:$B,'Counting Table'!$A12,'Raw Data Spreadsheet'!$A:$A,"*Orange*")</f>
        <v>0</v>
      </c>
      <c r="F12" s="57">
        <f>COUNTIFS('Raw Data Spreadsheet'!$B:$B,'Counting Table'!$A12,'Raw Data Spreadsheet'!$A:$A,"Ill (Red)")</f>
        <v>0</v>
      </c>
      <c r="G12" s="58">
        <f>COUNTIFS('Raw Data Spreadsheet'!$B:$B,'Counting Table'!$A12,'Raw Data Spreadsheet'!$C:$C,"*Personal Responsibility*")</f>
        <v>0</v>
      </c>
      <c r="H12" s="59">
        <f>COUNTIFS('Raw Data Spreadsheet'!$B:$B,'Counting Table'!$A12,'Raw Data Spreadsheet'!$C:$C,"*Self-preservation*")</f>
        <v>0</v>
      </c>
      <c r="I12" s="58">
        <f>COUNTIFS('Raw Data Spreadsheet'!$B:$B,'Counting Table'!$A12,'Raw Data Spreadsheet'!$C:$C,"*Good Leadership*")</f>
        <v>0</v>
      </c>
      <c r="J12" s="59">
        <f>COUNTIFS('Raw Data Spreadsheet'!$B:$B,'Counting Table'!$A12,'Raw Data Spreadsheet'!$C:$C,"*Co-Workers*")</f>
        <v>0</v>
      </c>
      <c r="K12" s="58">
        <f>COUNTIFS('Raw Data Spreadsheet'!$B:$B,'Counting Table'!$A12,'Raw Data Spreadsheet'!$C:$C,"*When I am having trouble coping*")</f>
        <v>0</v>
      </c>
      <c r="L12" s="59">
        <f>COUNTIFS('Raw Data Spreadsheet'!$B:$B,'Counting Table'!$A12,'Raw Data Spreadsheet'!$C:$C,"*The desire to contribute to the mission effectively*")</f>
        <v>0</v>
      </c>
      <c r="M12" s="60">
        <f>COUNTIFS('Raw Data Spreadsheet'!$B:$B,'Counting Table'!$A12,'Raw Data Spreadsheet'!$C:$C,"*When my health is being affected*")</f>
        <v>0</v>
      </c>
      <c r="N12" s="61">
        <f>COUNTIFS('Raw Data Spreadsheet'!$B:$B,'Counting Table'!$A12,'Raw Data Spreadsheet'!$C:$C,"*Famil/Friends*")</f>
        <v>0</v>
      </c>
      <c r="O12" s="60">
        <f>COUNTIFS('Raw Data Spreadsheet'!$B:$B,'Counting Table'!$A12,'Raw Data Spreadsheet'!$C:$C,"*Self-realization that I am not handling stress and challenges well*")</f>
        <v>0</v>
      </c>
      <c r="P12" s="61">
        <f>COUNTIFS('Raw Data Spreadsheet'!$B:$B,'Counting Table'!$A12,'Raw Data Spreadsheet'!$C:$C,P$2)</f>
        <v>0</v>
      </c>
      <c r="Q12" s="62">
        <f>COUNTIFS('Raw Data Spreadsheet'!$B:$B,'Counting Table'!$A12,'Raw Data Spreadsheet'!$G:$G,"*Mental*")</f>
        <v>0</v>
      </c>
      <c r="R12" s="63">
        <f>COUNTIFS('Raw Data Spreadsheet'!$B:$B,'Counting Table'!$A12,'Raw Data Spreadsheet'!$G:$G,"*Physical*")</f>
        <v>0</v>
      </c>
      <c r="S12" s="62">
        <f>COUNTIFS('Raw Data Spreadsheet'!$B:$B,'Counting Table'!$A12,'Raw Data Spreadsheet'!$G:$G,"*Spiritual*")</f>
        <v>0</v>
      </c>
      <c r="T12" s="63">
        <f>COUNTIFS('Raw Data Spreadsheet'!$B:$B,'Counting Table'!$A12,'Raw Data Spreadsheet'!$G:$G,"*Social*")</f>
        <v>0</v>
      </c>
    </row>
    <row r="13" spans="1:20" x14ac:dyDescent="0.35">
      <c r="A13" s="38" t="str">
        <f t="array" ref="A13">IFERROR(INDEX('Raw Data Spreadsheet'!$B$2:$B$5000,MATCH(0,COUNTIF('Counting Table'!$A$2:A12,'Raw Data Spreadsheet'!$B$2:$B$5000),0)),"")</f>
        <v/>
      </c>
      <c r="B13" s="53">
        <f>COUNTIFS('Raw Data Spreadsheet'!$B:$B,'Counting Table'!$A13,'Raw Data Spreadsheet'!$A:$A,"*Blue*")</f>
        <v>0</v>
      </c>
      <c r="C13" s="54">
        <f>COUNTIFS('Raw Data Spreadsheet'!$B:$B,'Counting Table'!$A13,'Raw Data Spreadsheet'!$A:$A,"*Green*")</f>
        <v>0</v>
      </c>
      <c r="D13" s="55">
        <f>COUNTIFS('Raw Data Spreadsheet'!$B:$B,'Counting Table'!$A13,'Raw Data Spreadsheet'!$A:$A,"*Yellow*")</f>
        <v>0</v>
      </c>
      <c r="E13" s="56">
        <f>COUNTIFS('Raw Data Spreadsheet'!$B:$B,'Counting Table'!$A13,'Raw Data Spreadsheet'!$A:$A,"*Orange*")</f>
        <v>0</v>
      </c>
      <c r="F13" s="57">
        <f>COUNTIFS('Raw Data Spreadsheet'!$B:$B,'Counting Table'!$A13,'Raw Data Spreadsheet'!$A:$A,"Ill (Red)")</f>
        <v>0</v>
      </c>
      <c r="G13" s="58">
        <f>COUNTIFS('Raw Data Spreadsheet'!$B:$B,'Counting Table'!$A13,'Raw Data Spreadsheet'!$C:$C,"*Personal Responsibility*")</f>
        <v>0</v>
      </c>
      <c r="H13" s="59">
        <f>COUNTIFS('Raw Data Spreadsheet'!$B:$B,'Counting Table'!$A13,'Raw Data Spreadsheet'!$C:$C,"*Self-preservation*")</f>
        <v>0</v>
      </c>
      <c r="I13" s="58">
        <f>COUNTIFS('Raw Data Spreadsheet'!$B:$B,'Counting Table'!$A13,'Raw Data Spreadsheet'!$C:$C,"*Good Leadership*")</f>
        <v>0</v>
      </c>
      <c r="J13" s="59">
        <f>COUNTIFS('Raw Data Spreadsheet'!$B:$B,'Counting Table'!$A13,'Raw Data Spreadsheet'!$C:$C,"*Co-Workers*")</f>
        <v>0</v>
      </c>
      <c r="K13" s="58">
        <f>COUNTIFS('Raw Data Spreadsheet'!$B:$B,'Counting Table'!$A13,'Raw Data Spreadsheet'!$C:$C,"*When I am having trouble coping*")</f>
        <v>0</v>
      </c>
      <c r="L13" s="59">
        <f>COUNTIFS('Raw Data Spreadsheet'!$B:$B,'Counting Table'!$A13,'Raw Data Spreadsheet'!$C:$C,"*The desire to contribute to the mission effectively*")</f>
        <v>0</v>
      </c>
      <c r="M13" s="60">
        <f>COUNTIFS('Raw Data Spreadsheet'!$B:$B,'Counting Table'!$A13,'Raw Data Spreadsheet'!$C:$C,"*When my health is being affected*")</f>
        <v>0</v>
      </c>
      <c r="N13" s="61">
        <f>COUNTIFS('Raw Data Spreadsheet'!$B:$B,'Counting Table'!$A13,'Raw Data Spreadsheet'!$C:$C,"*Famil/Friends*")</f>
        <v>0</v>
      </c>
      <c r="O13" s="60">
        <f>COUNTIFS('Raw Data Spreadsheet'!$B:$B,'Counting Table'!$A13,'Raw Data Spreadsheet'!$C:$C,"*Self-realization that I am not handling stress and challenges well*")</f>
        <v>0</v>
      </c>
      <c r="P13" s="61">
        <f>COUNTIFS('Raw Data Spreadsheet'!$B:$B,'Counting Table'!$A13,'Raw Data Spreadsheet'!$C:$C,P$2)</f>
        <v>0</v>
      </c>
      <c r="Q13" s="62">
        <f>COUNTIFS('Raw Data Spreadsheet'!$B:$B,'Counting Table'!$A13,'Raw Data Spreadsheet'!$G:$G,"*Mental*")</f>
        <v>0</v>
      </c>
      <c r="R13" s="63">
        <f>COUNTIFS('Raw Data Spreadsheet'!$B:$B,'Counting Table'!$A13,'Raw Data Spreadsheet'!$G:$G,"*Physical*")</f>
        <v>0</v>
      </c>
      <c r="S13" s="62">
        <f>COUNTIFS('Raw Data Spreadsheet'!$B:$B,'Counting Table'!$A13,'Raw Data Spreadsheet'!$G:$G,"*Spiritual*")</f>
        <v>0</v>
      </c>
      <c r="T13" s="63">
        <f>COUNTIFS('Raw Data Spreadsheet'!$B:$B,'Counting Table'!$A13,'Raw Data Spreadsheet'!$G:$G,"*Social*")</f>
        <v>0</v>
      </c>
    </row>
    <row r="14" spans="1:20" x14ac:dyDescent="0.35">
      <c r="A14" s="38" t="str">
        <f t="array" ref="A14">IFERROR(INDEX('Raw Data Spreadsheet'!$B$2:$B$5000,MATCH(0,COUNTIF('Counting Table'!$A$2:A13,'Raw Data Spreadsheet'!$B$2:$B$5000),0)),"")</f>
        <v/>
      </c>
      <c r="B14" s="53">
        <f>COUNTIFS('Raw Data Spreadsheet'!$B:$B,'Counting Table'!$A14,'Raw Data Spreadsheet'!$A:$A,"*Blue*")</f>
        <v>0</v>
      </c>
      <c r="C14" s="54">
        <f>COUNTIFS('Raw Data Spreadsheet'!$B:$B,'Counting Table'!$A14,'Raw Data Spreadsheet'!$A:$A,"*Green*")</f>
        <v>0</v>
      </c>
      <c r="D14" s="55">
        <f>COUNTIFS('Raw Data Spreadsheet'!$B:$B,'Counting Table'!$A14,'Raw Data Spreadsheet'!$A:$A,"*Yellow*")</f>
        <v>0</v>
      </c>
      <c r="E14" s="56">
        <f>COUNTIFS('Raw Data Spreadsheet'!$B:$B,'Counting Table'!$A14,'Raw Data Spreadsheet'!$A:$A,"*Orange*")</f>
        <v>0</v>
      </c>
      <c r="F14" s="57">
        <f>COUNTIFS('Raw Data Spreadsheet'!$B:$B,'Counting Table'!$A14,'Raw Data Spreadsheet'!$A:$A,"Ill (Red)")</f>
        <v>0</v>
      </c>
      <c r="G14" s="58">
        <f>COUNTIFS('Raw Data Spreadsheet'!$B:$B,'Counting Table'!$A14,'Raw Data Spreadsheet'!$C:$C,"*Personal Responsibility*")</f>
        <v>0</v>
      </c>
      <c r="H14" s="59">
        <f>COUNTIFS('Raw Data Spreadsheet'!$B:$B,'Counting Table'!$A14,'Raw Data Spreadsheet'!$C:$C,"*Self-preservation*")</f>
        <v>0</v>
      </c>
      <c r="I14" s="58">
        <f>COUNTIFS('Raw Data Spreadsheet'!$B:$B,'Counting Table'!$A14,'Raw Data Spreadsheet'!$C:$C,"*Good Leadership*")</f>
        <v>0</v>
      </c>
      <c r="J14" s="59">
        <f>COUNTIFS('Raw Data Spreadsheet'!$B:$B,'Counting Table'!$A14,'Raw Data Spreadsheet'!$C:$C,"*Co-Workers*")</f>
        <v>0</v>
      </c>
      <c r="K14" s="58">
        <f>COUNTIFS('Raw Data Spreadsheet'!$B:$B,'Counting Table'!$A14,'Raw Data Spreadsheet'!$C:$C,"*When I am having trouble coping*")</f>
        <v>0</v>
      </c>
      <c r="L14" s="59">
        <f>COUNTIFS('Raw Data Spreadsheet'!$B:$B,'Counting Table'!$A14,'Raw Data Spreadsheet'!$C:$C,"*The desire to contribute to the mission effectively*")</f>
        <v>0</v>
      </c>
      <c r="M14" s="60">
        <f>COUNTIFS('Raw Data Spreadsheet'!$B:$B,'Counting Table'!$A14,'Raw Data Spreadsheet'!$C:$C,"*When my health is being affected*")</f>
        <v>0</v>
      </c>
      <c r="N14" s="61">
        <f>COUNTIFS('Raw Data Spreadsheet'!$B:$B,'Counting Table'!$A14,'Raw Data Spreadsheet'!$C:$C,"*Famil/Friends*")</f>
        <v>0</v>
      </c>
      <c r="O14" s="60">
        <f>COUNTIFS('Raw Data Spreadsheet'!$B:$B,'Counting Table'!$A14,'Raw Data Spreadsheet'!$C:$C,"*Self-realization that I am not handling stress and challenges well*")</f>
        <v>0</v>
      </c>
      <c r="P14" s="61">
        <f>COUNTIFS('Raw Data Spreadsheet'!$B:$B,'Counting Table'!$A14,'Raw Data Spreadsheet'!$C:$C,P$2)</f>
        <v>0</v>
      </c>
      <c r="Q14" s="62">
        <f>COUNTIFS('Raw Data Spreadsheet'!$B:$B,'Counting Table'!$A14,'Raw Data Spreadsheet'!$G:$G,"*Mental*")</f>
        <v>0</v>
      </c>
      <c r="R14" s="63">
        <f>COUNTIFS('Raw Data Spreadsheet'!$B:$B,'Counting Table'!$A14,'Raw Data Spreadsheet'!$G:$G,"*Physical*")</f>
        <v>0</v>
      </c>
      <c r="S14" s="62">
        <f>COUNTIFS('Raw Data Spreadsheet'!$B:$B,'Counting Table'!$A14,'Raw Data Spreadsheet'!$G:$G,"*Spiritual*")</f>
        <v>0</v>
      </c>
      <c r="T14" s="63">
        <f>COUNTIFS('Raw Data Spreadsheet'!$B:$B,'Counting Table'!$A14,'Raw Data Spreadsheet'!$G:$G,"*Social*")</f>
        <v>0</v>
      </c>
    </row>
    <row r="15" spans="1:20" x14ac:dyDescent="0.35">
      <c r="A15" s="38" t="str">
        <f t="array" ref="A15">IFERROR(INDEX('Raw Data Spreadsheet'!$B$2:$B$5000,MATCH(0,COUNTIF('Counting Table'!$A$2:A14,'Raw Data Spreadsheet'!$B$2:$B$5000),0)),"")</f>
        <v/>
      </c>
      <c r="B15" s="53">
        <f>COUNTIFS('Raw Data Spreadsheet'!$B:$B,'Counting Table'!$A15,'Raw Data Spreadsheet'!$A:$A,"*Blue*")</f>
        <v>0</v>
      </c>
      <c r="C15" s="54">
        <f>COUNTIFS('Raw Data Spreadsheet'!$B:$B,'Counting Table'!$A15,'Raw Data Spreadsheet'!$A:$A,"*Green*")</f>
        <v>0</v>
      </c>
      <c r="D15" s="55">
        <f>COUNTIFS('Raw Data Spreadsheet'!$B:$B,'Counting Table'!$A15,'Raw Data Spreadsheet'!$A:$A,"*Yellow*")</f>
        <v>0</v>
      </c>
      <c r="E15" s="56">
        <f>COUNTIFS('Raw Data Spreadsheet'!$B:$B,'Counting Table'!$A15,'Raw Data Spreadsheet'!$A:$A,"*Orange*")</f>
        <v>0</v>
      </c>
      <c r="F15" s="57">
        <f>COUNTIFS('Raw Data Spreadsheet'!$B:$B,'Counting Table'!$A15,'Raw Data Spreadsheet'!$A:$A,"Ill (Red)")</f>
        <v>0</v>
      </c>
      <c r="G15" s="58">
        <f>COUNTIFS('Raw Data Spreadsheet'!$B:$B,'Counting Table'!$A15,'Raw Data Spreadsheet'!$C:$C,"*Personal Responsibility*")</f>
        <v>0</v>
      </c>
      <c r="H15" s="59">
        <f>COUNTIFS('Raw Data Spreadsheet'!$B:$B,'Counting Table'!$A15,'Raw Data Spreadsheet'!$C:$C,"*Self-preservation*")</f>
        <v>0</v>
      </c>
      <c r="I15" s="58">
        <f>COUNTIFS('Raw Data Spreadsheet'!$B:$B,'Counting Table'!$A15,'Raw Data Spreadsheet'!$C:$C,"*Good Leadership*")</f>
        <v>0</v>
      </c>
      <c r="J15" s="59">
        <f>COUNTIFS('Raw Data Spreadsheet'!$B:$B,'Counting Table'!$A15,'Raw Data Spreadsheet'!$C:$C,"*Co-Workers*")</f>
        <v>0</v>
      </c>
      <c r="K15" s="58">
        <f>COUNTIFS('Raw Data Spreadsheet'!$B:$B,'Counting Table'!$A15,'Raw Data Spreadsheet'!$C:$C,"*When I am having trouble coping*")</f>
        <v>0</v>
      </c>
      <c r="L15" s="59">
        <f>COUNTIFS('Raw Data Spreadsheet'!$B:$B,'Counting Table'!$A15,'Raw Data Spreadsheet'!$C:$C,"*The desire to contribute to the mission effectively*")</f>
        <v>0</v>
      </c>
      <c r="M15" s="60">
        <f>COUNTIFS('Raw Data Spreadsheet'!$B:$B,'Counting Table'!$A15,'Raw Data Spreadsheet'!$C:$C,"*When my health is being affected*")</f>
        <v>0</v>
      </c>
      <c r="N15" s="61">
        <f>COUNTIFS('Raw Data Spreadsheet'!$B:$B,'Counting Table'!$A15,'Raw Data Spreadsheet'!$C:$C,"*Famil/Friends*")</f>
        <v>0</v>
      </c>
      <c r="O15" s="60">
        <f>COUNTIFS('Raw Data Spreadsheet'!$B:$B,'Counting Table'!$A15,'Raw Data Spreadsheet'!$C:$C,"*Self-realization that I am not handling stress and challenges well*")</f>
        <v>0</v>
      </c>
      <c r="P15" s="61">
        <f>COUNTIFS('Raw Data Spreadsheet'!$B:$B,'Counting Table'!$A15,'Raw Data Spreadsheet'!$C:$C,P$2)</f>
        <v>0</v>
      </c>
      <c r="Q15" s="62">
        <f>COUNTIFS('Raw Data Spreadsheet'!$B:$B,'Counting Table'!$A15,'Raw Data Spreadsheet'!$G:$G,"*Mental*")</f>
        <v>0</v>
      </c>
      <c r="R15" s="63">
        <f>COUNTIFS('Raw Data Spreadsheet'!$B:$B,'Counting Table'!$A15,'Raw Data Spreadsheet'!$G:$G,"*Physical*")</f>
        <v>0</v>
      </c>
      <c r="S15" s="62">
        <f>COUNTIFS('Raw Data Spreadsheet'!$B:$B,'Counting Table'!$A15,'Raw Data Spreadsheet'!$G:$G,"*Spiritual*")</f>
        <v>0</v>
      </c>
      <c r="T15" s="63">
        <f>COUNTIFS('Raw Data Spreadsheet'!$B:$B,'Counting Table'!$A15,'Raw Data Spreadsheet'!$G:$G,"*Social*")</f>
        <v>0</v>
      </c>
    </row>
    <row r="16" spans="1:20" x14ac:dyDescent="0.35">
      <c r="A16" s="38" t="str">
        <f t="array" ref="A16">IFERROR(INDEX('Raw Data Spreadsheet'!$B$2:$B$5000,MATCH(0,COUNTIF('Counting Table'!$A$2:A15,'Raw Data Spreadsheet'!$B$2:$B$5000),0)),"")</f>
        <v/>
      </c>
      <c r="B16" s="53">
        <f>COUNTIFS('Raw Data Spreadsheet'!$B:$B,'Counting Table'!$A16,'Raw Data Spreadsheet'!$A:$A,"*Blue*")</f>
        <v>0</v>
      </c>
      <c r="C16" s="54">
        <f>COUNTIFS('Raw Data Spreadsheet'!$B:$B,'Counting Table'!$A16,'Raw Data Spreadsheet'!$A:$A,"*Green*")</f>
        <v>0</v>
      </c>
      <c r="D16" s="55">
        <f>COUNTIFS('Raw Data Spreadsheet'!$B:$B,'Counting Table'!$A16,'Raw Data Spreadsheet'!$A:$A,"*Yellow*")</f>
        <v>0</v>
      </c>
      <c r="E16" s="56">
        <f>COUNTIFS('Raw Data Spreadsheet'!$B:$B,'Counting Table'!$A16,'Raw Data Spreadsheet'!$A:$A,"*Orange*")</f>
        <v>0</v>
      </c>
      <c r="F16" s="57">
        <f>COUNTIFS('Raw Data Spreadsheet'!$B:$B,'Counting Table'!$A16,'Raw Data Spreadsheet'!$A:$A,"Ill (Red)")</f>
        <v>0</v>
      </c>
      <c r="G16" s="58">
        <f>COUNTIFS('Raw Data Spreadsheet'!$B:$B,'Counting Table'!$A16,'Raw Data Spreadsheet'!$C:$C,"*Personal Responsibility*")</f>
        <v>0</v>
      </c>
      <c r="H16" s="59">
        <f>COUNTIFS('Raw Data Spreadsheet'!$B:$B,'Counting Table'!$A16,'Raw Data Spreadsheet'!$C:$C,"*Self-preservation*")</f>
        <v>0</v>
      </c>
      <c r="I16" s="58">
        <f>COUNTIFS('Raw Data Spreadsheet'!$B:$B,'Counting Table'!$A16,'Raw Data Spreadsheet'!$C:$C,"*Good Leadership*")</f>
        <v>0</v>
      </c>
      <c r="J16" s="59">
        <f>COUNTIFS('Raw Data Spreadsheet'!$B:$B,'Counting Table'!$A16,'Raw Data Spreadsheet'!$C:$C,"*Co-Workers*")</f>
        <v>0</v>
      </c>
      <c r="K16" s="58">
        <f>COUNTIFS('Raw Data Spreadsheet'!$B:$B,'Counting Table'!$A16,'Raw Data Spreadsheet'!$C:$C,"*When I am having trouble coping*")</f>
        <v>0</v>
      </c>
      <c r="L16" s="59">
        <f>COUNTIFS('Raw Data Spreadsheet'!$B:$B,'Counting Table'!$A16,'Raw Data Spreadsheet'!$C:$C,"*The desire to contribute to the mission effectively*")</f>
        <v>0</v>
      </c>
      <c r="M16" s="60">
        <f>COUNTIFS('Raw Data Spreadsheet'!$B:$B,'Counting Table'!$A16,'Raw Data Spreadsheet'!$C:$C,"*When my health is being affected*")</f>
        <v>0</v>
      </c>
      <c r="N16" s="61">
        <f>COUNTIFS('Raw Data Spreadsheet'!$B:$B,'Counting Table'!$A16,'Raw Data Spreadsheet'!$C:$C,"*Famil/Friends*")</f>
        <v>0</v>
      </c>
      <c r="O16" s="60">
        <f>COUNTIFS('Raw Data Spreadsheet'!$B:$B,'Counting Table'!$A16,'Raw Data Spreadsheet'!$C:$C,"*Self-realization that I am not handling stress and challenges well*")</f>
        <v>0</v>
      </c>
      <c r="P16" s="61">
        <f>COUNTIFS('Raw Data Spreadsheet'!$B:$B,'Counting Table'!$A16,'Raw Data Spreadsheet'!$C:$C,P$2)</f>
        <v>0</v>
      </c>
      <c r="Q16" s="62">
        <f>COUNTIFS('Raw Data Spreadsheet'!$B:$B,'Counting Table'!$A16,'Raw Data Spreadsheet'!$G:$G,"*Mental*")</f>
        <v>0</v>
      </c>
      <c r="R16" s="63">
        <f>COUNTIFS('Raw Data Spreadsheet'!$B:$B,'Counting Table'!$A16,'Raw Data Spreadsheet'!$G:$G,"*Physical*")</f>
        <v>0</v>
      </c>
      <c r="S16" s="62">
        <f>COUNTIFS('Raw Data Spreadsheet'!$B:$B,'Counting Table'!$A16,'Raw Data Spreadsheet'!$G:$G,"*Spiritual*")</f>
        <v>0</v>
      </c>
      <c r="T16" s="63">
        <f>COUNTIFS('Raw Data Spreadsheet'!$B:$B,'Counting Table'!$A16,'Raw Data Spreadsheet'!$G:$G,"*Social*")</f>
        <v>0</v>
      </c>
    </row>
    <row r="17" spans="1:20" x14ac:dyDescent="0.35">
      <c r="A17" s="38" t="str">
        <f t="array" ref="A17">IFERROR(INDEX('Raw Data Spreadsheet'!$B$2:$B$5000,MATCH(0,COUNTIF('Counting Table'!$A$2:A16,'Raw Data Spreadsheet'!$B$2:$B$5000),0)),"")</f>
        <v/>
      </c>
      <c r="B17" s="53">
        <f>COUNTIFS('Raw Data Spreadsheet'!$B:$B,'Counting Table'!$A17,'Raw Data Spreadsheet'!$A:$A,"*Blue*")</f>
        <v>0</v>
      </c>
      <c r="C17" s="54">
        <f>COUNTIFS('Raw Data Spreadsheet'!$B:$B,'Counting Table'!$A17,'Raw Data Spreadsheet'!$A:$A,"*Green*")</f>
        <v>0</v>
      </c>
      <c r="D17" s="55">
        <f>COUNTIFS('Raw Data Spreadsheet'!$B:$B,'Counting Table'!$A17,'Raw Data Spreadsheet'!$A:$A,"*Yellow*")</f>
        <v>0</v>
      </c>
      <c r="E17" s="56">
        <f>COUNTIFS('Raw Data Spreadsheet'!$B:$B,'Counting Table'!$A17,'Raw Data Spreadsheet'!$A:$A,"*Orange*")</f>
        <v>0</v>
      </c>
      <c r="F17" s="57">
        <f>COUNTIFS('Raw Data Spreadsheet'!$B:$B,'Counting Table'!$A17,'Raw Data Spreadsheet'!$A:$A,"Ill (Red)")</f>
        <v>0</v>
      </c>
      <c r="G17" s="58">
        <f>COUNTIFS('Raw Data Spreadsheet'!$B:$B,'Counting Table'!$A17,'Raw Data Spreadsheet'!$C:$C,"*Personal Responsibility*")</f>
        <v>0</v>
      </c>
      <c r="H17" s="59">
        <f>COUNTIFS('Raw Data Spreadsheet'!$B:$B,'Counting Table'!$A17,'Raw Data Spreadsheet'!$C:$C,"*Self-preservation*")</f>
        <v>0</v>
      </c>
      <c r="I17" s="58">
        <f>COUNTIFS('Raw Data Spreadsheet'!$B:$B,'Counting Table'!$A17,'Raw Data Spreadsheet'!$C:$C,"*Good Leadership*")</f>
        <v>0</v>
      </c>
      <c r="J17" s="59">
        <f>COUNTIFS('Raw Data Spreadsheet'!$B:$B,'Counting Table'!$A17,'Raw Data Spreadsheet'!$C:$C,"*Co-Workers*")</f>
        <v>0</v>
      </c>
      <c r="K17" s="58">
        <f>COUNTIFS('Raw Data Spreadsheet'!$B:$B,'Counting Table'!$A17,'Raw Data Spreadsheet'!$C:$C,"*When I am having trouble coping*")</f>
        <v>0</v>
      </c>
      <c r="L17" s="59">
        <f>COUNTIFS('Raw Data Spreadsheet'!$B:$B,'Counting Table'!$A17,'Raw Data Spreadsheet'!$C:$C,"*The desire to contribute to the mission effectively*")</f>
        <v>0</v>
      </c>
      <c r="M17" s="60">
        <f>COUNTIFS('Raw Data Spreadsheet'!$B:$B,'Counting Table'!$A17,'Raw Data Spreadsheet'!$C:$C,"*When my health is being affected*")</f>
        <v>0</v>
      </c>
      <c r="N17" s="61">
        <f>COUNTIFS('Raw Data Spreadsheet'!$B:$B,'Counting Table'!$A17,'Raw Data Spreadsheet'!$C:$C,"*Famil/Friends*")</f>
        <v>0</v>
      </c>
      <c r="O17" s="60">
        <f>COUNTIFS('Raw Data Spreadsheet'!$B:$B,'Counting Table'!$A17,'Raw Data Spreadsheet'!$C:$C,"*Self-realization that I am not handling stress and challenges well*")</f>
        <v>0</v>
      </c>
      <c r="P17" s="61">
        <f>COUNTIFS('Raw Data Spreadsheet'!$B:$B,'Counting Table'!$A17,'Raw Data Spreadsheet'!$C:$C,P$2)</f>
        <v>0</v>
      </c>
      <c r="Q17" s="62">
        <f>COUNTIFS('Raw Data Spreadsheet'!$B:$B,'Counting Table'!$A17,'Raw Data Spreadsheet'!$G:$G,"*Mental*")</f>
        <v>0</v>
      </c>
      <c r="R17" s="63">
        <f>COUNTIFS('Raw Data Spreadsheet'!$B:$B,'Counting Table'!$A17,'Raw Data Spreadsheet'!$G:$G,"*Physical*")</f>
        <v>0</v>
      </c>
      <c r="S17" s="62">
        <f>COUNTIFS('Raw Data Spreadsheet'!$B:$B,'Counting Table'!$A17,'Raw Data Spreadsheet'!$G:$G,"*Spiritual*")</f>
        <v>0</v>
      </c>
      <c r="T17" s="63">
        <f>COUNTIFS('Raw Data Spreadsheet'!$B:$B,'Counting Table'!$A17,'Raw Data Spreadsheet'!$G:$G,"*Social*")</f>
        <v>0</v>
      </c>
    </row>
    <row r="18" spans="1:20" x14ac:dyDescent="0.35">
      <c r="A18" s="38" t="str">
        <f t="array" ref="A18">IFERROR(INDEX('Raw Data Spreadsheet'!$B$2:$B$5000,MATCH(0,COUNTIF('Counting Table'!$A$2:A17,'Raw Data Spreadsheet'!$B$2:$B$5000),0)),"")</f>
        <v/>
      </c>
      <c r="B18" s="53">
        <f>COUNTIFS('Raw Data Spreadsheet'!$B:$B,'Counting Table'!$A18,'Raw Data Spreadsheet'!$A:$A,"*Blue*")</f>
        <v>0</v>
      </c>
      <c r="C18" s="54">
        <f>COUNTIFS('Raw Data Spreadsheet'!$B:$B,'Counting Table'!$A18,'Raw Data Spreadsheet'!$A:$A,"*Green*")</f>
        <v>0</v>
      </c>
      <c r="D18" s="55">
        <f>COUNTIFS('Raw Data Spreadsheet'!$B:$B,'Counting Table'!$A18,'Raw Data Spreadsheet'!$A:$A,"*Yellow*")</f>
        <v>0</v>
      </c>
      <c r="E18" s="56">
        <f>COUNTIFS('Raw Data Spreadsheet'!$B:$B,'Counting Table'!$A18,'Raw Data Spreadsheet'!$A:$A,"*Orange*")</f>
        <v>0</v>
      </c>
      <c r="F18" s="57">
        <f>COUNTIFS('Raw Data Spreadsheet'!$B:$B,'Counting Table'!$A18,'Raw Data Spreadsheet'!$A:$A,"Ill (Red)")</f>
        <v>0</v>
      </c>
      <c r="G18" s="58">
        <f>COUNTIFS('Raw Data Spreadsheet'!$B:$B,'Counting Table'!$A18,'Raw Data Spreadsheet'!$C:$C,"*Personal Responsibility*")</f>
        <v>0</v>
      </c>
      <c r="H18" s="59">
        <f>COUNTIFS('Raw Data Spreadsheet'!$B:$B,'Counting Table'!$A18,'Raw Data Spreadsheet'!$C:$C,"*Self-preservation*")</f>
        <v>0</v>
      </c>
      <c r="I18" s="58">
        <f>COUNTIFS('Raw Data Spreadsheet'!$B:$B,'Counting Table'!$A18,'Raw Data Spreadsheet'!$C:$C,"*Good Leadership*")</f>
        <v>0</v>
      </c>
      <c r="J18" s="59">
        <f>COUNTIFS('Raw Data Spreadsheet'!$B:$B,'Counting Table'!$A18,'Raw Data Spreadsheet'!$C:$C,"*Co-Workers*")</f>
        <v>0</v>
      </c>
      <c r="K18" s="58">
        <f>COUNTIFS('Raw Data Spreadsheet'!$B:$B,'Counting Table'!$A18,'Raw Data Spreadsheet'!$C:$C,"*When I am having trouble coping*")</f>
        <v>0</v>
      </c>
      <c r="L18" s="59">
        <f>COUNTIFS('Raw Data Spreadsheet'!$B:$B,'Counting Table'!$A18,'Raw Data Spreadsheet'!$C:$C,"*The desire to contribute to the mission effectively*")</f>
        <v>0</v>
      </c>
      <c r="M18" s="60">
        <f>COUNTIFS('Raw Data Spreadsheet'!$B:$B,'Counting Table'!$A18,'Raw Data Spreadsheet'!$C:$C,"*When my health is being affected*")</f>
        <v>0</v>
      </c>
      <c r="N18" s="61">
        <f>COUNTIFS('Raw Data Spreadsheet'!$B:$B,'Counting Table'!$A18,'Raw Data Spreadsheet'!$C:$C,"*Famil/Friends*")</f>
        <v>0</v>
      </c>
      <c r="O18" s="60">
        <f>COUNTIFS('Raw Data Spreadsheet'!$B:$B,'Counting Table'!$A18,'Raw Data Spreadsheet'!$C:$C,"*Self-realization that I am not handling stress and challenges well*")</f>
        <v>0</v>
      </c>
      <c r="P18" s="61">
        <f>COUNTIFS('Raw Data Spreadsheet'!$B:$B,'Counting Table'!$A18,'Raw Data Spreadsheet'!$C:$C,P$2)</f>
        <v>0</v>
      </c>
      <c r="Q18" s="62">
        <f>COUNTIFS('Raw Data Spreadsheet'!$B:$B,'Counting Table'!$A18,'Raw Data Spreadsheet'!$G:$G,"*Mental*")</f>
        <v>0</v>
      </c>
      <c r="R18" s="63">
        <f>COUNTIFS('Raw Data Spreadsheet'!$B:$B,'Counting Table'!$A18,'Raw Data Spreadsheet'!$G:$G,"*Physical*")</f>
        <v>0</v>
      </c>
      <c r="S18" s="62">
        <f>COUNTIFS('Raw Data Spreadsheet'!$B:$B,'Counting Table'!$A18,'Raw Data Spreadsheet'!$G:$G,"*Spiritual*")</f>
        <v>0</v>
      </c>
      <c r="T18" s="63">
        <f>COUNTIFS('Raw Data Spreadsheet'!$B:$B,'Counting Table'!$A18,'Raw Data Spreadsheet'!$G:$G,"*Social*")</f>
        <v>0</v>
      </c>
    </row>
    <row r="19" spans="1:20" x14ac:dyDescent="0.35">
      <c r="A19" s="67"/>
      <c r="B19" s="64"/>
      <c r="C19" s="64"/>
      <c r="D19" s="64"/>
      <c r="E19" s="64"/>
      <c r="F19" s="64"/>
      <c r="G19" s="65"/>
      <c r="H19" s="65"/>
      <c r="I19" s="65"/>
      <c r="J19" s="65"/>
      <c r="K19" s="65"/>
      <c r="L19" s="65"/>
      <c r="M19" s="64"/>
      <c r="N19" s="64"/>
      <c r="O19" s="64"/>
      <c r="P19" s="64"/>
      <c r="Q19" s="64"/>
      <c r="R19" s="64"/>
      <c r="S19" s="64"/>
      <c r="T19" s="64"/>
    </row>
    <row r="20" spans="1:20" x14ac:dyDescent="0.35">
      <c r="A20" s="38" t="s">
        <v>41</v>
      </c>
      <c r="B20" s="53">
        <f t="shared" ref="B20:P20" si="0">SUM(B3:B18)</f>
        <v>0</v>
      </c>
      <c r="C20" s="54">
        <f>SUM(C3:C18)</f>
        <v>0</v>
      </c>
      <c r="D20" s="55">
        <f t="shared" si="0"/>
        <v>0</v>
      </c>
      <c r="E20" s="56">
        <f t="shared" si="0"/>
        <v>0</v>
      </c>
      <c r="F20" s="57">
        <f t="shared" si="0"/>
        <v>0</v>
      </c>
      <c r="G20" s="60">
        <f t="shared" si="0"/>
        <v>0</v>
      </c>
      <c r="H20" s="61">
        <f t="shared" si="0"/>
        <v>0</v>
      </c>
      <c r="I20" s="60">
        <f t="shared" si="0"/>
        <v>0</v>
      </c>
      <c r="J20" s="61">
        <f t="shared" si="0"/>
        <v>0</v>
      </c>
      <c r="K20" s="60">
        <f t="shared" si="0"/>
        <v>0</v>
      </c>
      <c r="L20" s="61">
        <f t="shared" si="0"/>
        <v>0</v>
      </c>
      <c r="M20" s="60">
        <f t="shared" si="0"/>
        <v>0</v>
      </c>
      <c r="N20" s="61">
        <f t="shared" si="0"/>
        <v>0</v>
      </c>
      <c r="O20" s="60">
        <f t="shared" si="0"/>
        <v>0</v>
      </c>
      <c r="P20" s="61">
        <f t="shared" si="0"/>
        <v>0</v>
      </c>
      <c r="Q20" s="62">
        <f t="shared" ref="Q20:T20" si="1">SUM(Q3:Q18)</f>
        <v>0</v>
      </c>
      <c r="R20" s="63">
        <f t="shared" si="1"/>
        <v>0</v>
      </c>
      <c r="S20" s="62">
        <f t="shared" si="1"/>
        <v>0</v>
      </c>
      <c r="T20" s="63">
        <f t="shared" si="1"/>
        <v>0</v>
      </c>
    </row>
  </sheetData>
  <sheetProtection formatCells="0" formatColumns="0" formatRows="0" pivotTables="0"/>
  <mergeCells count="4">
    <mergeCell ref="G1:P1"/>
    <mergeCell ref="Q1:T1"/>
    <mergeCell ref="B1:F1"/>
    <mergeCell ref="A1:A2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20"/>
  <sheetViews>
    <sheetView workbookViewId="0">
      <selection activeCell="A8" sqref="A8"/>
    </sheetView>
  </sheetViews>
  <sheetFormatPr defaultRowHeight="14.5" x14ac:dyDescent="0.35"/>
  <cols>
    <col min="1" max="1" width="13.81640625" bestFit="1" customWidth="1"/>
    <col min="2" max="2" width="11.453125" customWidth="1"/>
  </cols>
  <sheetData>
    <row r="1" spans="1:8" x14ac:dyDescent="0.35">
      <c r="A1" s="2"/>
      <c r="B1" s="3"/>
    </row>
    <row r="2" spans="1:8" x14ac:dyDescent="0.35">
      <c r="A2" s="18" t="s">
        <v>33</v>
      </c>
      <c r="B2" s="24" t="s">
        <v>52</v>
      </c>
      <c r="C2" s="25" t="s">
        <v>34</v>
      </c>
      <c r="D2" s="26" t="s">
        <v>35</v>
      </c>
      <c r="E2" s="27" t="s">
        <v>36</v>
      </c>
      <c r="F2" s="28" t="s">
        <v>37</v>
      </c>
      <c r="H2" t="s">
        <v>43</v>
      </c>
    </row>
    <row r="3" spans="1:8" x14ac:dyDescent="0.35">
      <c r="A3" s="7">
        <f>'Counting Table'!A3</f>
        <v>0</v>
      </c>
      <c r="B3" s="13">
        <f>IFERROR('Counting Table'!B3/SUM('Counting Table'!$B3:$F3),0)</f>
        <v>0</v>
      </c>
      <c r="C3" s="15">
        <f>IFERROR('Counting Table'!C3/SUM('Counting Table'!$B3:$F3),0)</f>
        <v>0</v>
      </c>
      <c r="D3" s="16">
        <f>IFERROR('Counting Table'!D3/SUM('Counting Table'!$B3:$F3),0)</f>
        <v>0</v>
      </c>
      <c r="E3" s="14">
        <f>IFERROR('Counting Table'!E3/SUM('Counting Table'!$B3:$F3),0)</f>
        <v>0</v>
      </c>
      <c r="F3" s="17">
        <f>IFERROR('Counting Table'!F3/SUM('Counting Table'!$B3:$F3),0)</f>
        <v>0</v>
      </c>
      <c r="H3" s="8">
        <f>SUM(B3:F3)</f>
        <v>0</v>
      </c>
    </row>
    <row r="4" spans="1:8" x14ac:dyDescent="0.35">
      <c r="A4" s="7" t="str">
        <f>'Counting Table'!A4</f>
        <v/>
      </c>
      <c r="B4" s="13">
        <f>IFERROR('Counting Table'!B4/SUM('Counting Table'!$B4:$F4),0)</f>
        <v>0</v>
      </c>
      <c r="C4" s="15">
        <f>IFERROR('Counting Table'!C4/SUM('Counting Table'!$B4:$F4),0)</f>
        <v>0</v>
      </c>
      <c r="D4" s="16">
        <f>IFERROR('Counting Table'!D4/SUM('Counting Table'!$B4:$F4),0)</f>
        <v>0</v>
      </c>
      <c r="E4" s="14">
        <f>IFERROR('Counting Table'!E4/SUM('Counting Table'!$B4:$F4),0)</f>
        <v>0</v>
      </c>
      <c r="F4" s="17">
        <f>IFERROR('Counting Table'!F4/SUM('Counting Table'!$B4:$F4),0)</f>
        <v>0</v>
      </c>
      <c r="H4" s="8">
        <f t="shared" ref="H4:H18" si="0">SUM(B4:F4)</f>
        <v>0</v>
      </c>
    </row>
    <row r="5" spans="1:8" x14ac:dyDescent="0.35">
      <c r="A5" s="7" t="str">
        <f>'Counting Table'!A5</f>
        <v/>
      </c>
      <c r="B5" s="13">
        <f>IFERROR('Counting Table'!B5/SUM('Counting Table'!$B5:$F5),0)</f>
        <v>0</v>
      </c>
      <c r="C5" s="15">
        <f>IFERROR('Counting Table'!C5/SUM('Counting Table'!$B5:$F5),0)</f>
        <v>0</v>
      </c>
      <c r="D5" s="16">
        <f>IFERROR('Counting Table'!D5/SUM('Counting Table'!$B5:$F5),0)</f>
        <v>0</v>
      </c>
      <c r="E5" s="14">
        <f>IFERROR('Counting Table'!E5/SUM('Counting Table'!$B5:$F5),0)</f>
        <v>0</v>
      </c>
      <c r="F5" s="17">
        <f>IFERROR('Counting Table'!F5/SUM('Counting Table'!$B5:$F5),0)</f>
        <v>0</v>
      </c>
      <c r="H5" s="8">
        <f t="shared" si="0"/>
        <v>0</v>
      </c>
    </row>
    <row r="6" spans="1:8" x14ac:dyDescent="0.35">
      <c r="A6" s="7" t="str">
        <f>'Counting Table'!A6</f>
        <v/>
      </c>
      <c r="B6" s="13">
        <f>IFERROR('Counting Table'!B6/SUM('Counting Table'!$B6:$F6),0)</f>
        <v>0</v>
      </c>
      <c r="C6" s="15">
        <f>IFERROR('Counting Table'!C6/SUM('Counting Table'!$B6:$F6),0)</f>
        <v>0</v>
      </c>
      <c r="D6" s="16">
        <f>IFERROR('Counting Table'!D6/SUM('Counting Table'!$B6:$F6),0)</f>
        <v>0</v>
      </c>
      <c r="E6" s="14">
        <f>IFERROR('Counting Table'!E6/SUM('Counting Table'!$B6:$F6),0)</f>
        <v>0</v>
      </c>
      <c r="F6" s="17">
        <f>IFERROR('Counting Table'!F6/SUM('Counting Table'!$B6:$F6),0)</f>
        <v>0</v>
      </c>
      <c r="H6" s="8">
        <f t="shared" si="0"/>
        <v>0</v>
      </c>
    </row>
    <row r="7" spans="1:8" x14ac:dyDescent="0.35">
      <c r="A7" s="7" t="str">
        <f>'Counting Table'!A7</f>
        <v/>
      </c>
      <c r="B7" s="13">
        <f>IFERROR('Counting Table'!B7/SUM('Counting Table'!$B7:$F7),0)</f>
        <v>0</v>
      </c>
      <c r="C7" s="15">
        <f>IFERROR('Counting Table'!C7/SUM('Counting Table'!$B7:$F7),0)</f>
        <v>0</v>
      </c>
      <c r="D7" s="16">
        <f>IFERROR('Counting Table'!D7/SUM('Counting Table'!$B7:$F7),0)</f>
        <v>0</v>
      </c>
      <c r="E7" s="14">
        <f>IFERROR('Counting Table'!E7/SUM('Counting Table'!$B7:$F7),0)</f>
        <v>0</v>
      </c>
      <c r="F7" s="17">
        <f>IFERROR('Counting Table'!F7/SUM('Counting Table'!$B7:$F7),0)</f>
        <v>0</v>
      </c>
      <c r="H7" s="8">
        <f t="shared" si="0"/>
        <v>0</v>
      </c>
    </row>
    <row r="8" spans="1:8" x14ac:dyDescent="0.35">
      <c r="A8" s="7" t="str">
        <f>'Counting Table'!A8</f>
        <v/>
      </c>
      <c r="B8" s="13">
        <f>IFERROR('Counting Table'!B8/SUM('Counting Table'!$B8:$F8),0)</f>
        <v>0</v>
      </c>
      <c r="C8" s="15">
        <f>IFERROR('Counting Table'!C8/SUM('Counting Table'!$B8:$F8),0)</f>
        <v>0</v>
      </c>
      <c r="D8" s="16">
        <f>IFERROR('Counting Table'!D8/SUM('Counting Table'!$B8:$F8),0)</f>
        <v>0</v>
      </c>
      <c r="E8" s="14">
        <f>IFERROR('Counting Table'!E8/SUM('Counting Table'!$B8:$F8),0)</f>
        <v>0</v>
      </c>
      <c r="F8" s="17">
        <f>IFERROR('Counting Table'!F8/SUM('Counting Table'!$B8:$F8),0)</f>
        <v>0</v>
      </c>
      <c r="H8" s="8">
        <f t="shared" si="0"/>
        <v>0</v>
      </c>
    </row>
    <row r="9" spans="1:8" x14ac:dyDescent="0.35">
      <c r="A9" s="7" t="str">
        <f>'Counting Table'!A9</f>
        <v/>
      </c>
      <c r="B9" s="13">
        <f>IFERROR('Counting Table'!B9/SUM('Counting Table'!$B9:$F9),0)</f>
        <v>0</v>
      </c>
      <c r="C9" s="15">
        <f>IFERROR('Counting Table'!C9/SUM('Counting Table'!$B9:$F9),0)</f>
        <v>0</v>
      </c>
      <c r="D9" s="16">
        <f>IFERROR('Counting Table'!D9/SUM('Counting Table'!$B9:$F9),0)</f>
        <v>0</v>
      </c>
      <c r="E9" s="14">
        <f>IFERROR('Counting Table'!E9/SUM('Counting Table'!$B9:$F9),0)</f>
        <v>0</v>
      </c>
      <c r="F9" s="17">
        <f>IFERROR('Counting Table'!F9/SUM('Counting Table'!$B9:$F9),0)</f>
        <v>0</v>
      </c>
      <c r="H9" s="8">
        <f t="shared" si="0"/>
        <v>0</v>
      </c>
    </row>
    <row r="10" spans="1:8" x14ac:dyDescent="0.35">
      <c r="A10" s="7" t="str">
        <f>'Counting Table'!A10</f>
        <v/>
      </c>
      <c r="B10" s="13">
        <f>IFERROR('Counting Table'!B10/SUM('Counting Table'!$B10:$F10),0)</f>
        <v>0</v>
      </c>
      <c r="C10" s="15">
        <f>IFERROR('Counting Table'!C10/SUM('Counting Table'!$B10:$F10),0)</f>
        <v>0</v>
      </c>
      <c r="D10" s="16">
        <f>IFERROR('Counting Table'!D10/SUM('Counting Table'!$B10:$F10),0)</f>
        <v>0</v>
      </c>
      <c r="E10" s="14">
        <f>IFERROR('Counting Table'!E10/SUM('Counting Table'!$B10:$F10),0)</f>
        <v>0</v>
      </c>
      <c r="F10" s="17">
        <f>IFERROR('Counting Table'!F10/SUM('Counting Table'!$B10:$F10),0)</f>
        <v>0</v>
      </c>
      <c r="H10" s="8">
        <f t="shared" si="0"/>
        <v>0</v>
      </c>
    </row>
    <row r="11" spans="1:8" x14ac:dyDescent="0.35">
      <c r="A11" s="7" t="str">
        <f>'Counting Table'!A11</f>
        <v/>
      </c>
      <c r="B11" s="13">
        <f>IFERROR('Counting Table'!B11/SUM('Counting Table'!$B11:$F11),0)</f>
        <v>0</v>
      </c>
      <c r="C11" s="15">
        <f>IFERROR('Counting Table'!C11/SUM('Counting Table'!$B11:$F11),0)</f>
        <v>0</v>
      </c>
      <c r="D11" s="16">
        <f>IFERROR('Counting Table'!D11/SUM('Counting Table'!$B11:$F11),0)</f>
        <v>0</v>
      </c>
      <c r="E11" s="14">
        <f>IFERROR('Counting Table'!E11/SUM('Counting Table'!$B11:$F11),0)</f>
        <v>0</v>
      </c>
      <c r="F11" s="17">
        <f>IFERROR('Counting Table'!F11/SUM('Counting Table'!$B11:$F11),0)</f>
        <v>0</v>
      </c>
      <c r="H11" s="8">
        <f t="shared" si="0"/>
        <v>0</v>
      </c>
    </row>
    <row r="12" spans="1:8" x14ac:dyDescent="0.35">
      <c r="A12" s="7" t="str">
        <f>'Counting Table'!A12</f>
        <v/>
      </c>
      <c r="B12" s="13">
        <f>IFERROR('Counting Table'!B12/SUM('Counting Table'!$B12:$F12),0)</f>
        <v>0</v>
      </c>
      <c r="C12" s="15">
        <f>IFERROR('Counting Table'!C12/SUM('Counting Table'!$B12:$F12),0)</f>
        <v>0</v>
      </c>
      <c r="D12" s="16">
        <f>IFERROR('Counting Table'!D12/SUM('Counting Table'!$B12:$F12),0)</f>
        <v>0</v>
      </c>
      <c r="E12" s="14">
        <f>IFERROR('Counting Table'!E12/SUM('Counting Table'!$B12:$F12),0)</f>
        <v>0</v>
      </c>
      <c r="F12" s="17">
        <f>IFERROR('Counting Table'!F12/SUM('Counting Table'!$B12:$F12),0)</f>
        <v>0</v>
      </c>
      <c r="H12" s="8">
        <f t="shared" si="0"/>
        <v>0</v>
      </c>
    </row>
    <row r="13" spans="1:8" x14ac:dyDescent="0.35">
      <c r="A13" s="7" t="str">
        <f>'Counting Table'!A13</f>
        <v/>
      </c>
      <c r="B13" s="13">
        <f>IFERROR('Counting Table'!B13/SUM('Counting Table'!$B13:$F13),0)</f>
        <v>0</v>
      </c>
      <c r="C13" s="15">
        <f>IFERROR('Counting Table'!C13/SUM('Counting Table'!$B13:$F13),0)</f>
        <v>0</v>
      </c>
      <c r="D13" s="16">
        <f>IFERROR('Counting Table'!D13/SUM('Counting Table'!$B13:$F13),0)</f>
        <v>0</v>
      </c>
      <c r="E13" s="14">
        <f>IFERROR('Counting Table'!E13/SUM('Counting Table'!$B13:$F13),0)</f>
        <v>0</v>
      </c>
      <c r="F13" s="17">
        <f>IFERROR('Counting Table'!F13/SUM('Counting Table'!$B13:$F13),0)</f>
        <v>0</v>
      </c>
      <c r="H13" s="8">
        <f t="shared" si="0"/>
        <v>0</v>
      </c>
    </row>
    <row r="14" spans="1:8" x14ac:dyDescent="0.35">
      <c r="A14" s="7" t="str">
        <f>'Counting Table'!A14</f>
        <v/>
      </c>
      <c r="B14" s="13">
        <f>IFERROR('Counting Table'!B14/SUM('Counting Table'!$B14:$F14),0)</f>
        <v>0</v>
      </c>
      <c r="C14" s="15">
        <f>IFERROR('Counting Table'!C14/SUM('Counting Table'!$B14:$F14),0)</f>
        <v>0</v>
      </c>
      <c r="D14" s="16">
        <f>IFERROR('Counting Table'!D14/SUM('Counting Table'!$B14:$F14),0)</f>
        <v>0</v>
      </c>
      <c r="E14" s="14">
        <f>IFERROR('Counting Table'!E14/SUM('Counting Table'!$B14:$F14),0)</f>
        <v>0</v>
      </c>
      <c r="F14" s="17">
        <f>IFERROR('Counting Table'!F14/SUM('Counting Table'!$B14:$F14),0)</f>
        <v>0</v>
      </c>
      <c r="H14" s="8">
        <f t="shared" si="0"/>
        <v>0</v>
      </c>
    </row>
    <row r="15" spans="1:8" x14ac:dyDescent="0.35">
      <c r="A15" s="7" t="str">
        <f>'Counting Table'!A15</f>
        <v/>
      </c>
      <c r="B15" s="13">
        <f>IFERROR('Counting Table'!B15/SUM('Counting Table'!$B15:$F15),0)</f>
        <v>0</v>
      </c>
      <c r="C15" s="15">
        <f>IFERROR('Counting Table'!C15/SUM('Counting Table'!$B15:$F15),0)</f>
        <v>0</v>
      </c>
      <c r="D15" s="16">
        <f>IFERROR('Counting Table'!D15/SUM('Counting Table'!$B15:$F15),0)</f>
        <v>0</v>
      </c>
      <c r="E15" s="14">
        <f>IFERROR('Counting Table'!E15/SUM('Counting Table'!$B15:$F15),0)</f>
        <v>0</v>
      </c>
      <c r="F15" s="17">
        <f>IFERROR('Counting Table'!F15/SUM('Counting Table'!$B15:$F15),0)</f>
        <v>0</v>
      </c>
      <c r="H15" s="8">
        <f t="shared" si="0"/>
        <v>0</v>
      </c>
    </row>
    <row r="16" spans="1:8" x14ac:dyDescent="0.35">
      <c r="A16" s="7" t="str">
        <f>'Counting Table'!A16</f>
        <v/>
      </c>
      <c r="B16" s="13">
        <f>IFERROR('Counting Table'!B16/SUM('Counting Table'!$B16:$F16),0)</f>
        <v>0</v>
      </c>
      <c r="C16" s="15">
        <f>IFERROR('Counting Table'!C16/SUM('Counting Table'!$B16:$F16),0)</f>
        <v>0</v>
      </c>
      <c r="D16" s="16">
        <f>IFERROR('Counting Table'!D16/SUM('Counting Table'!$B16:$F16),0)</f>
        <v>0</v>
      </c>
      <c r="E16" s="14">
        <f>IFERROR('Counting Table'!E16/SUM('Counting Table'!$B16:$F16),0)</f>
        <v>0</v>
      </c>
      <c r="F16" s="17">
        <f>IFERROR('Counting Table'!F16/SUM('Counting Table'!$B16:$F16),0)</f>
        <v>0</v>
      </c>
      <c r="H16" s="8">
        <f t="shared" si="0"/>
        <v>0</v>
      </c>
    </row>
    <row r="17" spans="1:8" x14ac:dyDescent="0.35">
      <c r="A17" s="7" t="str">
        <f>'Counting Table'!A17</f>
        <v/>
      </c>
      <c r="B17" s="13">
        <f>IFERROR('Counting Table'!B17/SUM('Counting Table'!$B17:$F17),0)</f>
        <v>0</v>
      </c>
      <c r="C17" s="15">
        <f>IFERROR('Counting Table'!C17/SUM('Counting Table'!$B17:$F17),0)</f>
        <v>0</v>
      </c>
      <c r="D17" s="16">
        <f>IFERROR('Counting Table'!D17/SUM('Counting Table'!$B17:$F17),0)</f>
        <v>0</v>
      </c>
      <c r="E17" s="14">
        <f>IFERROR('Counting Table'!E17/SUM('Counting Table'!$B17:$F17),0)</f>
        <v>0</v>
      </c>
      <c r="F17" s="17">
        <f>IFERROR('Counting Table'!F17/SUM('Counting Table'!$B17:$F17),0)</f>
        <v>0</v>
      </c>
      <c r="H17" s="8">
        <f t="shared" si="0"/>
        <v>0</v>
      </c>
    </row>
    <row r="18" spans="1:8" x14ac:dyDescent="0.35">
      <c r="A18" s="7" t="str">
        <f>'Counting Table'!A18</f>
        <v/>
      </c>
      <c r="B18" s="13">
        <f>IFERROR('Counting Table'!B18/SUM('Counting Table'!$B18:$F18),0)</f>
        <v>0</v>
      </c>
      <c r="C18" s="15">
        <f>IFERROR('Counting Table'!C18/SUM('Counting Table'!$B18:$F18),0)</f>
        <v>0</v>
      </c>
      <c r="D18" s="16">
        <f>IFERROR('Counting Table'!D18/SUM('Counting Table'!$B18:$F18),0)</f>
        <v>0</v>
      </c>
      <c r="E18" s="14">
        <f>IFERROR('Counting Table'!E18/SUM('Counting Table'!$B18:$F18),0)</f>
        <v>0</v>
      </c>
      <c r="F18" s="17">
        <f>IFERROR('Counting Table'!F18/SUM('Counting Table'!$B18:$F18),0)</f>
        <v>0</v>
      </c>
      <c r="H18" s="8">
        <f t="shared" si="0"/>
        <v>0</v>
      </c>
    </row>
    <row r="19" spans="1:8" x14ac:dyDescent="0.35">
      <c r="A19" s="11"/>
      <c r="B19" s="11"/>
      <c r="C19" s="11"/>
      <c r="D19" s="11"/>
      <c r="E19" s="11"/>
      <c r="F19" s="11"/>
    </row>
    <row r="20" spans="1:8" x14ac:dyDescent="0.35">
      <c r="A20" s="18" t="s">
        <v>42</v>
      </c>
      <c r="B20" s="19" t="e">
        <f>'Counting Table'!B20/SUM('Counting Table'!$B20:$F20)</f>
        <v>#DIV/0!</v>
      </c>
      <c r="C20" s="20" t="e">
        <f>'Counting Table'!C20/SUM('Counting Table'!$B20:$F20)</f>
        <v>#DIV/0!</v>
      </c>
      <c r="D20" s="21" t="e">
        <f>'Counting Table'!D20/SUM('Counting Table'!$B20:$F20)</f>
        <v>#DIV/0!</v>
      </c>
      <c r="E20" s="22" t="e">
        <f>'Counting Table'!E20/SUM('Counting Table'!$B20:$F20)</f>
        <v>#DIV/0!</v>
      </c>
      <c r="F20" s="23" t="e">
        <f>'Counting Table'!F20/SUM('Counting Table'!$B20:$F20)</f>
        <v>#DIV/0!</v>
      </c>
      <c r="H20" s="8" t="e">
        <f>SUM(B20:F20)</f>
        <v>#DIV/0!</v>
      </c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I20"/>
  <sheetViews>
    <sheetView topLeftCell="E1" workbookViewId="0">
      <selection activeCell="B3" sqref="B3"/>
    </sheetView>
  </sheetViews>
  <sheetFormatPr defaultRowHeight="14.5" x14ac:dyDescent="0.35"/>
  <cols>
    <col min="1" max="1" width="113.08984375" bestFit="1" customWidth="1"/>
    <col min="2" max="2" width="28.26953125" bestFit="1" customWidth="1"/>
    <col min="3" max="6" width="70.08984375" bestFit="1" customWidth="1"/>
    <col min="7" max="7" width="64.453125" bestFit="1" customWidth="1"/>
    <col min="8" max="8" width="11.453125" bestFit="1" customWidth="1"/>
    <col min="9" max="9" width="34.453125" bestFit="1" customWidth="1"/>
  </cols>
  <sheetData>
    <row r="1" spans="1:9" x14ac:dyDescent="0.35">
      <c r="A1" t="s">
        <v>70</v>
      </c>
      <c r="B1" t="s">
        <v>69</v>
      </c>
      <c r="C1" t="s">
        <v>68</v>
      </c>
      <c r="D1" t="s">
        <v>67</v>
      </c>
      <c r="E1" t="s">
        <v>66</v>
      </c>
      <c r="F1" t="s">
        <v>65</v>
      </c>
      <c r="G1" t="s">
        <v>64</v>
      </c>
      <c r="H1" t="s">
        <v>63</v>
      </c>
      <c r="I1" t="s">
        <v>62</v>
      </c>
    </row>
    <row r="2" spans="1:9" x14ac:dyDescent="0.35">
      <c r="A2" s="52"/>
      <c r="B2" s="52"/>
      <c r="C2" s="52"/>
      <c r="D2" s="52"/>
      <c r="E2" s="52"/>
      <c r="F2" s="51"/>
      <c r="G2" s="52"/>
      <c r="H2" s="51"/>
      <c r="I2" s="51"/>
    </row>
    <row r="3" spans="1:9" x14ac:dyDescent="0.35">
      <c r="A3" s="52"/>
      <c r="B3" s="52"/>
      <c r="C3" s="52"/>
      <c r="D3" s="52"/>
      <c r="E3" s="52"/>
      <c r="F3" s="51"/>
      <c r="G3" s="52"/>
      <c r="H3" s="51"/>
      <c r="I3" s="51"/>
    </row>
    <row r="4" spans="1:9" x14ac:dyDescent="0.35">
      <c r="A4" s="52"/>
      <c r="B4" s="52"/>
      <c r="C4" s="52"/>
      <c r="D4" s="52"/>
      <c r="E4" s="52"/>
      <c r="F4" s="51"/>
      <c r="G4" s="52"/>
      <c r="H4" s="51"/>
      <c r="I4" s="51"/>
    </row>
    <row r="5" spans="1:9" x14ac:dyDescent="0.35">
      <c r="A5" s="52"/>
      <c r="B5" s="52"/>
      <c r="C5" s="52"/>
      <c r="D5" s="52"/>
      <c r="E5" s="52"/>
      <c r="F5" s="51"/>
      <c r="G5" s="52"/>
      <c r="H5" s="51"/>
      <c r="I5" s="51"/>
    </row>
    <row r="6" spans="1:9" x14ac:dyDescent="0.35">
      <c r="A6" s="52"/>
      <c r="B6" s="52"/>
      <c r="C6" s="52"/>
      <c r="D6" s="52"/>
      <c r="E6" s="52"/>
      <c r="F6" s="51"/>
      <c r="G6" s="52"/>
      <c r="H6" s="51"/>
      <c r="I6" s="51"/>
    </row>
    <row r="7" spans="1:9" x14ac:dyDescent="0.35">
      <c r="A7" s="52"/>
      <c r="B7" s="52"/>
      <c r="C7" s="52"/>
      <c r="D7" s="52"/>
      <c r="E7" s="52"/>
      <c r="F7" s="51"/>
      <c r="G7" s="52"/>
      <c r="H7" s="51"/>
      <c r="I7" s="51"/>
    </row>
    <row r="8" spans="1:9" x14ac:dyDescent="0.35">
      <c r="A8" s="52"/>
      <c r="B8" s="52"/>
      <c r="C8" s="52"/>
      <c r="D8" s="52"/>
      <c r="E8" s="52"/>
      <c r="F8" s="51"/>
      <c r="G8" s="52"/>
      <c r="H8" s="51"/>
      <c r="I8" s="51"/>
    </row>
    <row r="9" spans="1:9" x14ac:dyDescent="0.35">
      <c r="A9" s="52"/>
      <c r="B9" s="52"/>
      <c r="C9" s="52"/>
      <c r="D9" s="52"/>
      <c r="E9" s="52"/>
      <c r="F9" s="51"/>
      <c r="G9" s="52"/>
      <c r="H9" s="51"/>
      <c r="I9" s="51"/>
    </row>
    <row r="10" spans="1:9" x14ac:dyDescent="0.35">
      <c r="A10" s="52"/>
      <c r="B10" s="52"/>
      <c r="C10" s="52"/>
      <c r="D10" s="52"/>
      <c r="E10" s="52"/>
      <c r="F10" s="51"/>
      <c r="G10" s="52"/>
      <c r="H10" s="51"/>
      <c r="I10" s="51"/>
    </row>
    <row r="11" spans="1:9" x14ac:dyDescent="0.35">
      <c r="A11" s="52"/>
      <c r="B11" s="52"/>
      <c r="C11" s="52"/>
      <c r="D11" s="52"/>
      <c r="E11" s="52"/>
      <c r="F11" s="51"/>
      <c r="G11" s="52"/>
      <c r="H11" s="51"/>
      <c r="I11" s="51"/>
    </row>
    <row r="12" spans="1:9" x14ac:dyDescent="0.35">
      <c r="A12" s="52"/>
      <c r="B12" s="52"/>
      <c r="C12" s="52"/>
      <c r="D12" s="52"/>
      <c r="E12" s="52"/>
      <c r="F12" s="51"/>
      <c r="G12" s="52"/>
      <c r="H12" s="51"/>
      <c r="I12" s="51"/>
    </row>
    <row r="13" spans="1:9" x14ac:dyDescent="0.35">
      <c r="A13" s="52"/>
      <c r="B13" s="52"/>
      <c r="C13" s="52"/>
      <c r="D13" s="52"/>
      <c r="E13" s="52"/>
      <c r="F13" s="51"/>
      <c r="G13" s="52"/>
      <c r="H13" s="51"/>
      <c r="I13" s="51"/>
    </row>
    <row r="14" spans="1:9" x14ac:dyDescent="0.35">
      <c r="A14" s="52"/>
      <c r="B14" s="52"/>
      <c r="C14" s="52"/>
      <c r="D14" s="52"/>
      <c r="E14" s="52"/>
      <c r="F14" s="51"/>
      <c r="G14" s="52"/>
      <c r="H14" s="51"/>
      <c r="I14" s="51"/>
    </row>
    <row r="15" spans="1:9" x14ac:dyDescent="0.35">
      <c r="A15" s="52"/>
      <c r="B15" s="52"/>
      <c r="C15" s="52"/>
      <c r="D15" s="52"/>
      <c r="E15" s="52"/>
      <c r="F15" s="51"/>
      <c r="G15" s="52"/>
      <c r="H15" s="51"/>
      <c r="I15" s="51"/>
    </row>
    <row r="16" spans="1:9" x14ac:dyDescent="0.35">
      <c r="A16" s="52"/>
      <c r="B16" s="52"/>
      <c r="C16" s="52"/>
      <c r="D16" s="52"/>
      <c r="E16" s="52"/>
      <c r="F16" s="51"/>
      <c r="G16" s="52"/>
      <c r="H16" s="51"/>
      <c r="I16" s="51"/>
    </row>
    <row r="17" spans="1:9" x14ac:dyDescent="0.35">
      <c r="A17" s="52"/>
      <c r="B17" s="52"/>
      <c r="C17" s="52"/>
      <c r="D17" s="52"/>
      <c r="E17" s="52"/>
      <c r="F17" s="51"/>
      <c r="G17" s="52"/>
      <c r="H17" s="51"/>
      <c r="I17" s="51"/>
    </row>
    <row r="18" spans="1:9" x14ac:dyDescent="0.35">
      <c r="A18" s="52"/>
      <c r="B18" s="52"/>
      <c r="C18" s="52"/>
      <c r="D18" s="52"/>
      <c r="E18" s="52"/>
      <c r="F18" s="51"/>
      <c r="G18" s="52"/>
      <c r="H18" s="51"/>
      <c r="I18" s="51"/>
    </row>
    <row r="19" spans="1:9" x14ac:dyDescent="0.35">
      <c r="A19" s="52"/>
      <c r="B19" s="52"/>
      <c r="C19" s="52"/>
      <c r="D19" s="52"/>
      <c r="E19" s="52"/>
      <c r="F19" s="51"/>
      <c r="G19" s="52"/>
      <c r="H19" s="51"/>
      <c r="I19" s="51"/>
    </row>
    <row r="20" spans="1:9" x14ac:dyDescent="0.35">
      <c r="A20" s="52"/>
      <c r="B20" s="52"/>
      <c r="C20" s="52"/>
      <c r="D20" s="52"/>
      <c r="E20" s="52"/>
      <c r="F20" s="51"/>
      <c r="G20" s="52"/>
      <c r="H20" s="51"/>
      <c r="I20" s="5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Questionnaire</vt:lpstr>
      <vt:lpstr>Instructions</vt:lpstr>
      <vt:lpstr>Counting Table</vt:lpstr>
      <vt:lpstr>Analysis Table</vt:lpstr>
      <vt:lpstr>Raw Data Spreadsheet</vt:lpstr>
    </vt:vector>
  </TitlesOfParts>
  <Company>HPES NMCI 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2025-07 SOM SharePoint Companion</dc:title>
  <dc:subject>SOM</dc:subject>
  <dc:creator>OPNAV N17</dc:creator>
  <cp:keywords>SOM</cp:keywords>
  <cp:lastPrinted>2022-01-11T19:35:08Z</cp:lastPrinted>
  <dcterms:created xsi:type="dcterms:W3CDTF">2022-01-04T19:58:11Z</dcterms:created>
  <dcterms:modified xsi:type="dcterms:W3CDTF">2022-02-07T19:50:03Z</dcterms:modified>
</cp:coreProperties>
</file>